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<sst xmlns="http://schemas.openxmlformats.org/spreadsheetml/2006/main" count="491" uniqueCount="293">
  <si>
    <t>Cr LRU</t>
  </si>
  <si>
    <t>Horas</t>
  </si>
  <si>
    <t>x 25</t>
  </si>
  <si>
    <t>Horas presenciales</t>
  </si>
  <si>
    <t>Horas no presenciales</t>
  </si>
  <si>
    <t>total</t>
  </si>
  <si>
    <t>teor</t>
  </si>
  <si>
    <t>prac</t>
  </si>
  <si>
    <t>Cr</t>
  </si>
  <si>
    <t>ECTS</t>
  </si>
  <si>
    <t>NºAl1m</t>
  </si>
  <si>
    <t>NºAlGrPr</t>
  </si>
  <si>
    <t>GrTe</t>
  </si>
  <si>
    <t>TcrTe</t>
  </si>
  <si>
    <t>GrPrCl</t>
  </si>
  <si>
    <t>TCrPrCl</t>
  </si>
  <si>
    <t>CrPrMax</t>
  </si>
  <si>
    <t>TCrMax</t>
  </si>
  <si>
    <t>RestCrPr</t>
  </si>
  <si>
    <t>CrPrCl</t>
  </si>
  <si>
    <t xml:space="preserve">   según POD</t>
  </si>
  <si>
    <t>TCr</t>
  </si>
  <si>
    <t xml:space="preserve">    Profesor 1</t>
  </si>
  <si>
    <t xml:space="preserve">    Profesor 2</t>
  </si>
  <si>
    <t xml:space="preserve">    Profesor 3</t>
  </si>
  <si>
    <t>Carga docente asignatura / profesor:</t>
  </si>
  <si>
    <t>alumnos</t>
  </si>
  <si>
    <t xml:space="preserve">    Tema 1</t>
  </si>
  <si>
    <t xml:space="preserve">    Tema 2</t>
  </si>
  <si>
    <t xml:space="preserve">    Tema 3</t>
  </si>
  <si>
    <t xml:space="preserve">    Tema 4</t>
  </si>
  <si>
    <t xml:space="preserve">    Tema 5</t>
  </si>
  <si>
    <t>Total</t>
  </si>
  <si>
    <t>Presenciales alumno</t>
  </si>
  <si>
    <t>Presenciales profesor</t>
  </si>
  <si>
    <t>Prof1Gr1</t>
  </si>
  <si>
    <t>Prof2Gr1</t>
  </si>
  <si>
    <t>Prof3Gr1</t>
  </si>
  <si>
    <t>Prof2Gr2</t>
  </si>
  <si>
    <t>Prof3Gr2</t>
  </si>
  <si>
    <t>Prof1Gr2</t>
  </si>
  <si>
    <t>Prof1Tot</t>
  </si>
  <si>
    <t>Prof3Tot</t>
  </si>
  <si>
    <t>No pres. alumno</t>
  </si>
  <si>
    <t>TotVTr</t>
  </si>
  <si>
    <t>Tot Prof</t>
  </si>
  <si>
    <t>Prof2Tot</t>
  </si>
  <si>
    <t>Presentación asignatura</t>
  </si>
  <si>
    <t xml:space="preserve">   Total Prac.GP</t>
  </si>
  <si>
    <t>NºAl-Gr</t>
  </si>
  <si>
    <t>NºAl-Tot</t>
  </si>
  <si>
    <t>NºGrs</t>
  </si>
  <si>
    <t>Tot Horas</t>
  </si>
  <si>
    <t>Hs Prof1</t>
  </si>
  <si>
    <t>Hs Prof2</t>
  </si>
  <si>
    <t>Hs Prof3</t>
  </si>
  <si>
    <t>Hs por al</t>
  </si>
  <si>
    <t>Lugar</t>
  </si>
  <si>
    <t>Nº Ses</t>
  </si>
  <si>
    <t>FacMax</t>
  </si>
  <si>
    <t>F.Real</t>
  </si>
  <si>
    <t xml:space="preserve">    Examen prácticas</t>
  </si>
  <si>
    <t xml:space="preserve">    Total prácticas sin estudio examen</t>
  </si>
  <si>
    <t xml:space="preserve">   Prac GP 1 expt lab</t>
  </si>
  <si>
    <t xml:space="preserve">   Prac GP 2 abp</t>
  </si>
  <si>
    <t>Cr LRU profesor, resultante</t>
  </si>
  <si>
    <t xml:space="preserve">    Examen teoría (fuera de hor. Clase)</t>
  </si>
  <si>
    <t>CrPrGP</t>
  </si>
  <si>
    <t>CrTut</t>
  </si>
  <si>
    <t xml:space="preserve">    Total prácticas en CGC (sin ex.pres)</t>
  </si>
  <si>
    <t xml:space="preserve">   Prac GP 3 Seminario</t>
  </si>
  <si>
    <t xml:space="preserve">    Prácticas no regladas</t>
  </si>
  <si>
    <t>EGP</t>
  </si>
  <si>
    <t>Microau</t>
  </si>
  <si>
    <t>Grs*h</t>
  </si>
  <si>
    <t>Asistencia a tutorías</t>
  </si>
  <si>
    <t xml:space="preserve">   Tutoría 1</t>
  </si>
  <si>
    <t>DespProf</t>
  </si>
  <si>
    <t>A</t>
  </si>
  <si>
    <t>Factor</t>
  </si>
  <si>
    <t>B</t>
  </si>
  <si>
    <t>Totales</t>
  </si>
  <si>
    <t>Actividades</t>
  </si>
  <si>
    <t>Pres</t>
  </si>
  <si>
    <t>No pr</t>
  </si>
  <si>
    <t>C (A x B)</t>
  </si>
  <si>
    <t xml:space="preserve">Tot V tr </t>
  </si>
  <si>
    <t>D (A+C)</t>
  </si>
  <si>
    <t>Unidad de medida</t>
  </si>
  <si>
    <t>crLRU</t>
  </si>
  <si>
    <t>crECTS</t>
  </si>
  <si>
    <t>Presencial extra (exámenes)</t>
  </si>
  <si>
    <t>PLANIFICACION DOCENTE de asignatura: ESTIMACION VOLUMEN (HORAS) DE TRABAJO DE ALUMNOS Y PROFESOR</t>
  </si>
  <si>
    <t>Números en color azul:</t>
  </si>
  <si>
    <t>Números en color negro:</t>
  </si>
  <si>
    <t>Números en color rojo:</t>
  </si>
  <si>
    <t>Los que transforma Excel a partir de nuestros números</t>
  </si>
  <si>
    <t>Significado de colores:</t>
  </si>
  <si>
    <t>Datos en formato cr LRU:</t>
  </si>
  <si>
    <t>Datos en formato cr ECTS:</t>
  </si>
  <si>
    <t>Datos de horas presenciales:</t>
  </si>
  <si>
    <t>Datos de horas no presenciales:</t>
  </si>
  <si>
    <t>Datos de horas totales pr y no pr:</t>
  </si>
  <si>
    <t>crLRU 1g</t>
  </si>
  <si>
    <t>crLRu 2g</t>
  </si>
  <si>
    <t>HsProf1</t>
  </si>
  <si>
    <t>HsProf2</t>
  </si>
  <si>
    <t>HsProf3</t>
  </si>
  <si>
    <t>CrProf1</t>
  </si>
  <si>
    <t>CrProf2</t>
  </si>
  <si>
    <t>CrProf3</t>
  </si>
  <si>
    <t>HsPres1gr</t>
  </si>
  <si>
    <t>HsPres2gr</t>
  </si>
  <si>
    <t xml:space="preserve">    Total teoría</t>
  </si>
  <si>
    <t xml:space="preserve">    Total teoría sin hs. examen</t>
  </si>
  <si>
    <t>Cr. Prácticos de clase</t>
  </si>
  <si>
    <t>Cr. Prácticos de GP y Tutoría:</t>
  </si>
  <si>
    <t xml:space="preserve">    Cr prácticos de GP (Lab, etc.):</t>
  </si>
  <si>
    <t xml:space="preserve">    Cr prácticos de tutoría:</t>
  </si>
  <si>
    <t>TGrPr</t>
  </si>
  <si>
    <t>SCrPrGP</t>
  </si>
  <si>
    <t>SCrPrL</t>
  </si>
  <si>
    <t>SCrTut</t>
  </si>
  <si>
    <t>Pres.Al.</t>
  </si>
  <si>
    <t>Directo</t>
  </si>
  <si>
    <t>Añadido</t>
  </si>
  <si>
    <t>Total previo en la asignatura</t>
  </si>
  <si>
    <t>Total previo con contenidos teóricos</t>
  </si>
  <si>
    <t>Total previo con prácticas</t>
  </si>
  <si>
    <t xml:space="preserve">  Presentación de la asignatura</t>
  </si>
  <si>
    <t xml:space="preserve">  Contenidos teóricos: asist. clase y estudio</t>
  </si>
  <si>
    <t xml:space="preserve">  Prácticas de clase: asistencia y preparac.</t>
  </si>
  <si>
    <t xml:space="preserve">  Microaula</t>
  </si>
  <si>
    <t xml:space="preserve">  ABP</t>
  </si>
  <si>
    <t xml:space="preserve">  Seminarios</t>
  </si>
  <si>
    <t>Horas examen (presenciales no cuentan)</t>
  </si>
  <si>
    <t>Act.Prf</t>
  </si>
  <si>
    <t>Lug.,gr</t>
  </si>
  <si>
    <t>Eval</t>
  </si>
  <si>
    <t>orient</t>
  </si>
  <si>
    <t>exposic</t>
  </si>
  <si>
    <t>abp</t>
  </si>
  <si>
    <t>semin</t>
  </si>
  <si>
    <t>Tutorías</t>
  </si>
  <si>
    <t>Tema</t>
  </si>
  <si>
    <t>Tema 1</t>
  </si>
  <si>
    <t>Tema 2</t>
  </si>
  <si>
    <t>Tema 3</t>
  </si>
  <si>
    <t>Tema 4</t>
  </si>
  <si>
    <t>Tema 5</t>
  </si>
  <si>
    <t>No Pres</t>
  </si>
  <si>
    <t>Total V Tr</t>
  </si>
  <si>
    <t>Unidad de</t>
  </si>
  <si>
    <t>prácticas</t>
  </si>
  <si>
    <t>hs</t>
  </si>
  <si>
    <t>pres</t>
  </si>
  <si>
    <t>npres</t>
  </si>
  <si>
    <t>tot</t>
  </si>
  <si>
    <t>Presentación de la asignatura</t>
  </si>
  <si>
    <t>Preparación examen</t>
  </si>
  <si>
    <t xml:space="preserve">    Practica 1 T1</t>
  </si>
  <si>
    <t xml:space="preserve">    Practica 2 T1</t>
  </si>
  <si>
    <t xml:space="preserve">    Practica 3 T2</t>
  </si>
  <si>
    <t xml:space="preserve">    Practica 4 T2</t>
  </si>
  <si>
    <t xml:space="preserve">    Practica 5 T2</t>
  </si>
  <si>
    <t xml:space="preserve">    Practica 6 T3</t>
  </si>
  <si>
    <t xml:space="preserve">    Practica 7 T4</t>
  </si>
  <si>
    <t xml:space="preserve">    Practica 8 T4</t>
  </si>
  <si>
    <t xml:space="preserve">    Practica 9 T4</t>
  </si>
  <si>
    <t xml:space="preserve">    Practica 10 T4</t>
  </si>
  <si>
    <t xml:space="preserve">    Practica 11 T5</t>
  </si>
  <si>
    <t xml:space="preserve">    Practica 12 T5</t>
  </si>
  <si>
    <t>pr de clase no regladas</t>
  </si>
  <si>
    <t>Examen de prácticas (hs pres. no cuentan)</t>
  </si>
  <si>
    <t xml:space="preserve">    Práctica GP 1</t>
  </si>
  <si>
    <t xml:space="preserve">    Práctica GP 2</t>
  </si>
  <si>
    <t xml:space="preserve">    Práctica GP 3</t>
  </si>
  <si>
    <t>Tipo de actividad</t>
  </si>
  <si>
    <t>Sem nº</t>
  </si>
  <si>
    <t>Fecha</t>
  </si>
  <si>
    <t>1, 2, 3</t>
  </si>
  <si>
    <t>Prac no regl Tema 1</t>
  </si>
  <si>
    <t>Prac 1 T1</t>
  </si>
  <si>
    <t>Ex.Pr.</t>
  </si>
  <si>
    <t>Ex.T.</t>
  </si>
  <si>
    <t>Prac 8 T4 Fase I</t>
  </si>
  <si>
    <t>3, 4, 5</t>
  </si>
  <si>
    <t>Prac no regl Tema 2</t>
  </si>
  <si>
    <t>Prac 3 T2</t>
  </si>
  <si>
    <t>Prac 4 T2</t>
  </si>
  <si>
    <t>Prac 5 T2</t>
  </si>
  <si>
    <t>observ</t>
  </si>
  <si>
    <t>Prac no regl Tema 3</t>
  </si>
  <si>
    <t>Prac 6 T3</t>
  </si>
  <si>
    <t>Prac no regl Tema 4</t>
  </si>
  <si>
    <t>6, 7, 8</t>
  </si>
  <si>
    <t>9,10,11,12</t>
  </si>
  <si>
    <t>Prac 7 T4</t>
  </si>
  <si>
    <t>Prac semin</t>
  </si>
  <si>
    <t>Prac abp Fase I</t>
  </si>
  <si>
    <t>Prac 8 Fase II</t>
  </si>
  <si>
    <t>13,14,15</t>
  </si>
  <si>
    <t>Practica 10 T5</t>
  </si>
  <si>
    <t>Practica 11 T5</t>
  </si>
  <si>
    <t>Practica 12 T5</t>
  </si>
  <si>
    <t>Prac Experimento</t>
  </si>
  <si>
    <t>lab</t>
  </si>
  <si>
    <t>Microaula</t>
  </si>
  <si>
    <t>Desp</t>
  </si>
  <si>
    <t>T Pr CGC</t>
  </si>
  <si>
    <t>T Tut</t>
  </si>
  <si>
    <t>T teor</t>
  </si>
  <si>
    <t>Prac 2 T1</t>
  </si>
  <si>
    <t>Prac 9 T4</t>
  </si>
  <si>
    <t>Prac abp Fase II</t>
  </si>
  <si>
    <t xml:space="preserve">   según planif. docente real (paso nº 2)</t>
  </si>
  <si>
    <t>Prácticas GCC (previsión)</t>
  </si>
  <si>
    <t>Teoría en GCC (previsión)</t>
  </si>
  <si>
    <t>Teoría en GCC (gr completo de clase)</t>
  </si>
  <si>
    <t>Practicas con GP (Gr.Peq.)</t>
  </si>
  <si>
    <t>Actividades con GCC</t>
  </si>
  <si>
    <t>Actividades con GP</t>
  </si>
  <si>
    <t xml:space="preserve">  Total actividades en GCC</t>
  </si>
  <si>
    <t xml:space="preserve">  Total actividades con GP</t>
  </si>
  <si>
    <t>Asistencia a tutoría programada</t>
  </si>
  <si>
    <t>Prácticas de GCC</t>
  </si>
  <si>
    <t>Total prácticas de GCC</t>
  </si>
  <si>
    <t>Prácticas de GP</t>
  </si>
  <si>
    <t>Total prácticas de GP</t>
  </si>
  <si>
    <t>Prácticas en Tutoría program.</t>
  </si>
  <si>
    <t>GCC</t>
  </si>
  <si>
    <t>GP</t>
  </si>
  <si>
    <t>25sep-9oct</t>
  </si>
  <si>
    <t>8-23oct</t>
  </si>
  <si>
    <t>29oct-13oct</t>
  </si>
  <si>
    <t>19nov-11dic</t>
  </si>
  <si>
    <t>17dic-15ene</t>
  </si>
  <si>
    <t>7-18ene</t>
  </si>
  <si>
    <t>19nov-18ene</t>
  </si>
  <si>
    <t>9 a 15</t>
  </si>
  <si>
    <t>No presencial alumno</t>
  </si>
  <si>
    <t>Hs*Ses.</t>
  </si>
  <si>
    <t>Total tutorías programadas alumno</t>
  </si>
  <si>
    <t>Curso 2007/08. ASIGNATURA: .......................</t>
  </si>
  <si>
    <t>Prácticas con GCC</t>
  </si>
  <si>
    <t>T PrNRegl</t>
  </si>
  <si>
    <t>Prac no regl Tema 5</t>
  </si>
  <si>
    <t>Repaso Practicas 1-3</t>
  </si>
  <si>
    <t>Repaso Practicas 4-6</t>
  </si>
  <si>
    <t>Repaso Practicas 7-9</t>
  </si>
  <si>
    <t>Repaso Practicas 10-12</t>
  </si>
  <si>
    <t>T Pr GP</t>
  </si>
  <si>
    <t>Esta parte no poner en la Guía Docente</t>
  </si>
  <si>
    <t>Horas pres</t>
  </si>
  <si>
    <t>cursos</t>
  </si>
  <si>
    <t>cr titul</t>
  </si>
  <si>
    <t xml:space="preserve">   suma Cr Pr L (GP+Tut)</t>
  </si>
  <si>
    <t>2007: Agustin Romero Medina (agustinr@um.es)</t>
  </si>
  <si>
    <t>Paso 1: Datos globales de asignatura</t>
  </si>
  <si>
    <t>1a: Cr LRU y conversión a ECTS y horas</t>
  </si>
  <si>
    <t>1b: Distribución créditos prácticos</t>
  </si>
  <si>
    <t>1c: Datos de POD y carga docente de profesor</t>
  </si>
  <si>
    <t>Paso 2: Cuantificación detallada de actividades</t>
  </si>
  <si>
    <t>2a: Distribución de horas de trabajo en actividades de teoría en Grupo Completo de Clase (GCC)</t>
  </si>
  <si>
    <t>2b: Distribución de horas de trabajo en actividades de prácticas de Grupo Completo de Clase (GCC)</t>
  </si>
  <si>
    <t>2c: Distribución de horas de trabajo en actividades de prácticas en grupos pequeños (GP)</t>
  </si>
  <si>
    <t>2d: Distribución de horas de trabajo en actividades de Tutoría programada</t>
  </si>
  <si>
    <t>(A partir de Montanero et al., 2006)</t>
  </si>
  <si>
    <t>Paso 3: Verificación criterios de calidad EEES</t>
  </si>
  <si>
    <t>55-70%</t>
  </si>
  <si>
    <t>5-40%</t>
  </si>
  <si>
    <t>0-30%</t>
  </si>
  <si>
    <t>0-5%</t>
  </si>
  <si>
    <t>Criterios</t>
  </si>
  <si>
    <t>Parámetros</t>
  </si>
  <si>
    <t>Nuestra asignatura (%)</t>
  </si>
  <si>
    <t>4a) Resumen técnico</t>
  </si>
  <si>
    <t>4b) Para profesor (carga docente)</t>
  </si>
  <si>
    <t>4c) Para la Guía Docente (tabla general volumen de trabajo ECTS)</t>
  </si>
  <si>
    <t>4d) Para la Guía Docente (tabla volumen de trabajo ECTS en contenidos teóricos)</t>
  </si>
  <si>
    <t>4e) Para la Guía Docente (tabla volumen de trabajo ECTS en contenidos prácticos)</t>
  </si>
  <si>
    <t>4f) Para la Guía Docente (tabla de cronograma presencial para alumno)</t>
  </si>
  <si>
    <t>Introduce el profesor a partir de sus decisiones de planificación</t>
  </si>
  <si>
    <t>Introduce el profesor a partir de datos del Plan de Estudios, Decanato, etc.</t>
  </si>
  <si>
    <t>Paso 4: Resumen de resultados para la Guía Docente</t>
  </si>
  <si>
    <t>a) % hs Pres. en GCC sobre el Total hs</t>
  </si>
  <si>
    <t>d) % horas no Pres sobre el Total hs</t>
  </si>
  <si>
    <t>c) % hs Pres. en Tut.progr. sobre el Total hs</t>
  </si>
  <si>
    <t>b) % hs Pres. en GP sobre el Total hs</t>
  </si>
  <si>
    <t>xxxx xxxxxxxx xxxxxxx (xº)</t>
  </si>
  <si>
    <t>Cod., asignatura, (curso)</t>
  </si>
  <si>
    <t>(los datos que aparecen en azul o negro deben ser sustituidos por los de la propia asignatura)</t>
  </si>
  <si>
    <t xml:space="preserve">   Titulación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</si>
</sst>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-C0A]dddd\,\ dd&quot; de &quot;mmmm&quot; de &quot;yyyy"/>
  </numFmts>
  <fonts count="46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0"/>
    </font>
    <font>
      <b/>
      <sz val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tted"/>
      <bottom style="dotted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8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5" fillId="0" borderId="8" applyNumberFormat="0" applyFill="0" applyAlignment="0" applyProtection="0"/>
    <xf numFmtId="0" fontId="43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1" fillId="7" borderId="10" xfId="0" applyFont="1" applyFill="1" applyBorder="1" applyAlignment="1">
      <alignment vertical="justify" wrapText="1"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16" borderId="13" xfId="0" applyFont="1" applyFill="1" applyBorder="1" applyAlignment="1">
      <alignment horizontal="center"/>
    </xf>
    <xf numFmtId="0" fontId="0" fillId="22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1" fillId="8" borderId="10" xfId="0" applyFont="1" applyFill="1" applyBorder="1" applyAlignment="1">
      <alignment vertical="justify" wrapText="1"/>
    </xf>
    <xf numFmtId="0" fontId="1" fillId="8" borderId="11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4" fillId="4" borderId="13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1" fillId="7" borderId="13" xfId="0" applyFont="1" applyFill="1" applyBorder="1" applyAlignment="1">
      <alignment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164" fontId="4" fillId="22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4" borderId="17" xfId="0" applyFill="1" applyBorder="1" applyAlignment="1">
      <alignment/>
    </xf>
    <xf numFmtId="0" fontId="0" fillId="4" borderId="16" xfId="0" applyFill="1" applyBorder="1" applyAlignment="1">
      <alignment/>
    </xf>
    <xf numFmtId="0" fontId="4" fillId="4" borderId="17" xfId="0" applyFont="1" applyFill="1" applyBorder="1" applyAlignment="1">
      <alignment/>
    </xf>
    <xf numFmtId="0" fontId="1" fillId="16" borderId="16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/>
    </xf>
    <xf numFmtId="0" fontId="9" fillId="7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2" fontId="9" fillId="8" borderId="13" xfId="0" applyNumberFormat="1" applyFont="1" applyFill="1" applyBorder="1" applyAlignment="1">
      <alignment vertical="justify" wrapText="1"/>
    </xf>
    <xf numFmtId="164" fontId="9" fillId="22" borderId="13" xfId="0" applyNumberFormat="1" applyFont="1" applyFill="1" applyBorder="1" applyAlignment="1">
      <alignment/>
    </xf>
    <xf numFmtId="0" fontId="5" fillId="0" borderId="21" xfId="0" applyFont="1" applyBorder="1" applyAlignment="1">
      <alignment horizontal="right" vertical="center" wrapText="1"/>
    </xf>
    <xf numFmtId="2" fontId="10" fillId="8" borderId="22" xfId="0" applyNumberFormat="1" applyFont="1" applyFill="1" applyBorder="1" applyAlignment="1">
      <alignment horizontal="right" vertical="center" wrapText="1"/>
    </xf>
    <xf numFmtId="164" fontId="10" fillId="22" borderId="13" xfId="0" applyNumberFormat="1" applyFont="1" applyFill="1" applyBorder="1" applyAlignment="1">
      <alignment horizontal="right" vertical="center"/>
    </xf>
    <xf numFmtId="164" fontId="9" fillId="22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3" xfId="0" applyFont="1" applyBorder="1" applyAlignment="1">
      <alignment horizontal="center" vertical="justify" wrapText="1"/>
    </xf>
    <xf numFmtId="0" fontId="1" fillId="7" borderId="13" xfId="0" applyFont="1" applyFill="1" applyBorder="1" applyAlignment="1">
      <alignment horizontal="center" vertical="justify" wrapText="1"/>
    </xf>
    <xf numFmtId="0" fontId="1" fillId="8" borderId="13" xfId="0" applyFont="1" applyFill="1" applyBorder="1" applyAlignment="1">
      <alignment horizontal="center" vertical="justify" wrapText="1"/>
    </xf>
    <xf numFmtId="0" fontId="1" fillId="4" borderId="13" xfId="0" applyFont="1" applyFill="1" applyBorder="1" applyAlignment="1">
      <alignment horizontal="center" vertical="justify" wrapText="1"/>
    </xf>
    <xf numFmtId="0" fontId="1" fillId="22" borderId="13" xfId="0" applyFont="1" applyFill="1" applyBorder="1" applyAlignment="1">
      <alignment horizontal="center" vertical="justify" wrapText="1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justify" wrapText="1"/>
    </xf>
    <xf numFmtId="164" fontId="10" fillId="24" borderId="13" xfId="0" applyNumberFormat="1" applyFont="1" applyFill="1" applyBorder="1" applyAlignment="1">
      <alignment horizontal="right" vertical="center"/>
    </xf>
    <xf numFmtId="164" fontId="9" fillId="24" borderId="13" xfId="0" applyNumberFormat="1" applyFont="1" applyFill="1" applyBorder="1" applyAlignment="1">
      <alignment horizontal="right" vertical="center"/>
    </xf>
    <xf numFmtId="164" fontId="9" fillId="24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164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25" borderId="23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vertical="top" wrapText="1"/>
    </xf>
    <xf numFmtId="0" fontId="1" fillId="25" borderId="2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4" fillId="25" borderId="21" xfId="0" applyFont="1" applyFill="1" applyBorder="1" applyAlignment="1">
      <alignment vertical="top" wrapText="1"/>
    </xf>
    <xf numFmtId="0" fontId="1" fillId="22" borderId="23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2" fillId="22" borderId="22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2" xfId="0" applyFont="1" applyFill="1" applyBorder="1" applyAlignment="1">
      <alignment horizontal="center" vertical="top" wrapText="1"/>
    </xf>
    <xf numFmtId="0" fontId="1" fillId="8" borderId="13" xfId="0" applyFont="1" applyFill="1" applyBorder="1" applyAlignment="1">
      <alignment/>
    </xf>
    <xf numFmtId="2" fontId="11" fillId="8" borderId="22" xfId="0" applyNumberFormat="1" applyFont="1" applyFill="1" applyBorder="1" applyAlignment="1">
      <alignment horizontal="center" vertical="top" wrapText="1"/>
    </xf>
    <xf numFmtId="164" fontId="11" fillId="24" borderId="22" xfId="0" applyNumberFormat="1" applyFont="1" applyFill="1" applyBorder="1" applyAlignment="1">
      <alignment horizontal="center" vertical="top" wrapText="1"/>
    </xf>
    <xf numFmtId="164" fontId="9" fillId="22" borderId="22" xfId="0" applyNumberFormat="1" applyFont="1" applyFill="1" applyBorder="1" applyAlignment="1">
      <alignment horizontal="center" vertical="top" wrapText="1"/>
    </xf>
    <xf numFmtId="164" fontId="9" fillId="24" borderId="22" xfId="0" applyNumberFormat="1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164" fontId="4" fillId="22" borderId="22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5" fillId="7" borderId="22" xfId="0" applyFont="1" applyFill="1" applyBorder="1" applyAlignment="1">
      <alignment horizontal="right" vertical="center" wrapText="1"/>
    </xf>
    <xf numFmtId="0" fontId="11" fillId="7" borderId="22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24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1" fontId="9" fillId="4" borderId="22" xfId="0" applyNumberFormat="1" applyFont="1" applyFill="1" applyBorder="1" applyAlignment="1">
      <alignment horizontal="center" vertical="top" wrapText="1"/>
    </xf>
    <xf numFmtId="0" fontId="9" fillId="25" borderId="22" xfId="0" applyFont="1" applyFill="1" applyBorder="1" applyAlignment="1">
      <alignment horizontal="center" vertical="top" wrapText="1"/>
    </xf>
    <xf numFmtId="164" fontId="9" fillId="4" borderId="22" xfId="0" applyNumberFormat="1" applyFont="1" applyFill="1" applyBorder="1" applyAlignment="1">
      <alignment horizontal="center" vertical="top" wrapText="1"/>
    </xf>
    <xf numFmtId="164" fontId="6" fillId="4" borderId="13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12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22" borderId="13" xfId="0" applyFont="1" applyFill="1" applyBorder="1" applyAlignment="1">
      <alignment/>
    </xf>
    <xf numFmtId="2" fontId="9" fillId="0" borderId="14" xfId="0" applyNumberFormat="1" applyFont="1" applyFill="1" applyBorder="1" applyAlignment="1">
      <alignment vertical="justify" wrapText="1"/>
    </xf>
    <xf numFmtId="0" fontId="4" fillId="0" borderId="14" xfId="0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9" fillId="0" borderId="13" xfId="0" applyNumberFormat="1" applyFont="1" applyFill="1" applyBorder="1" applyAlignment="1">
      <alignment vertical="justify" wrapText="1"/>
    </xf>
    <xf numFmtId="164" fontId="9" fillId="0" borderId="13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2" fontId="1" fillId="16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0" fontId="9" fillId="0" borderId="13" xfId="0" applyFont="1" applyBorder="1" applyAlignment="1">
      <alignment/>
    </xf>
    <xf numFmtId="2" fontId="11" fillId="0" borderId="17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/>
    </xf>
    <xf numFmtId="2" fontId="10" fillId="0" borderId="17" xfId="0" applyNumberFormat="1" applyFont="1" applyBorder="1" applyAlignment="1">
      <alignment/>
    </xf>
    <xf numFmtId="0" fontId="1" fillId="7" borderId="16" xfId="0" applyFont="1" applyFill="1" applyBorder="1" applyAlignment="1">
      <alignment/>
    </xf>
    <xf numFmtId="0" fontId="11" fillId="7" borderId="17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164" fontId="20" fillId="0" borderId="13" xfId="0" applyNumberFormat="1" applyFont="1" applyBorder="1" applyAlignment="1">
      <alignment/>
    </xf>
    <xf numFmtId="164" fontId="4" fillId="22" borderId="13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164" fontId="12" fillId="0" borderId="17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1" fillId="0" borderId="16" xfId="0" applyFont="1" applyFill="1" applyBorder="1" applyAlignment="1">
      <alignment/>
    </xf>
    <xf numFmtId="1" fontId="4" fillId="24" borderId="17" xfId="0" applyNumberFormat="1" applyFont="1" applyFill="1" applyBorder="1" applyAlignment="1">
      <alignment/>
    </xf>
    <xf numFmtId="164" fontId="4" fillId="24" borderId="17" xfId="0" applyNumberFormat="1" applyFont="1" applyFill="1" applyBorder="1" applyAlignment="1">
      <alignment/>
    </xf>
    <xf numFmtId="164" fontId="4" fillId="24" borderId="17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12" fillId="0" borderId="16" xfId="0" applyNumberFormat="1" applyFont="1" applyBorder="1" applyAlignment="1">
      <alignment/>
    </xf>
    <xf numFmtId="0" fontId="4" fillId="4" borderId="16" xfId="0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11" fillId="0" borderId="22" xfId="0" applyFont="1" applyFill="1" applyBorder="1" applyAlignment="1">
      <alignment horizontal="center" vertical="top" wrapText="1"/>
    </xf>
    <xf numFmtId="2" fontId="11" fillId="0" borderId="22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Border="1" applyAlignment="1">
      <alignment/>
    </xf>
    <xf numFmtId="0" fontId="0" fillId="4" borderId="13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0" fontId="0" fillId="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22" borderId="13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164" fontId="4" fillId="4" borderId="13" xfId="0" applyNumberFormat="1" applyFont="1" applyFill="1" applyBorder="1" applyAlignment="1">
      <alignment/>
    </xf>
    <xf numFmtId="0" fontId="4" fillId="22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12" fillId="7" borderId="13" xfId="0" applyFont="1" applyFill="1" applyBorder="1" applyAlignment="1">
      <alignment/>
    </xf>
    <xf numFmtId="2" fontId="0" fillId="7" borderId="16" xfId="0" applyNumberFormat="1" applyFont="1" applyFill="1" applyBorder="1" applyAlignment="1">
      <alignment/>
    </xf>
    <xf numFmtId="2" fontId="4" fillId="7" borderId="13" xfId="0" applyNumberFormat="1" applyFont="1" applyFill="1" applyBorder="1" applyAlignment="1">
      <alignment/>
    </xf>
    <xf numFmtId="0" fontId="0" fillId="7" borderId="13" xfId="0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2" fontId="0" fillId="7" borderId="16" xfId="0" applyNumberFormat="1" applyFont="1" applyFill="1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1" fontId="4" fillId="24" borderId="22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164" fontId="4" fillId="24" borderId="22" xfId="0" applyNumberFormat="1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164" fontId="4" fillId="24" borderId="22" xfId="0" applyNumberFormat="1" applyFont="1" applyFill="1" applyBorder="1" applyAlignment="1">
      <alignment horizontal="center" vertical="top" wrapText="1"/>
    </xf>
    <xf numFmtId="0" fontId="4" fillId="25" borderId="22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13" fillId="0" borderId="29" xfId="0" applyFont="1" applyFill="1" applyBorder="1" applyAlignment="1">
      <alignment vertical="top" wrapText="1"/>
    </xf>
    <xf numFmtId="2" fontId="9" fillId="0" borderId="22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0" fillId="4" borderId="13" xfId="0" applyNumberFormat="1" applyFont="1" applyFill="1" applyBorder="1" applyAlignment="1">
      <alignment horizontal="right" vertical="center"/>
    </xf>
    <xf numFmtId="164" fontId="9" fillId="4" borderId="13" xfId="0" applyNumberFormat="1" applyFont="1" applyFill="1" applyBorder="1" applyAlignment="1">
      <alignment horizontal="right" vertical="center"/>
    </xf>
    <xf numFmtId="164" fontId="4" fillId="0" borderId="14" xfId="0" applyNumberFormat="1" applyFont="1" applyBorder="1" applyAlignment="1">
      <alignment/>
    </xf>
    <xf numFmtId="164" fontId="9" fillId="4" borderId="13" xfId="0" applyNumberFormat="1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2" fontId="4" fillId="22" borderId="22" xfId="0" applyNumberFormat="1" applyFont="1" applyFill="1" applyBorder="1" applyAlignment="1">
      <alignment horizontal="center" vertical="top" wrapText="1"/>
    </xf>
    <xf numFmtId="164" fontId="4" fillId="4" borderId="22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/>
    </xf>
    <xf numFmtId="1" fontId="4" fillId="24" borderId="13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164" fontId="0" fillId="0" borderId="30" xfId="0" applyNumberFormat="1" applyFill="1" applyBorder="1" applyAlignment="1">
      <alignment/>
    </xf>
    <xf numFmtId="0" fontId="0" fillId="0" borderId="30" xfId="0" applyBorder="1" applyAlignment="1">
      <alignment/>
    </xf>
    <xf numFmtId="164" fontId="4" fillId="7" borderId="13" xfId="0" applyNumberFormat="1" applyFont="1" applyFill="1" applyBorder="1" applyAlignment="1">
      <alignment/>
    </xf>
    <xf numFmtId="164" fontId="9" fillId="7" borderId="13" xfId="0" applyNumberFormat="1" applyFont="1" applyFill="1" applyBorder="1" applyAlignment="1">
      <alignment/>
    </xf>
    <xf numFmtId="2" fontId="9" fillId="7" borderId="13" xfId="0" applyNumberFormat="1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3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2" fontId="6" fillId="7" borderId="16" xfId="0" applyNumberFormat="1" applyFont="1" applyFill="1" applyBorder="1" applyAlignment="1">
      <alignment/>
    </xf>
    <xf numFmtId="164" fontId="6" fillId="7" borderId="16" xfId="0" applyNumberFormat="1" applyFont="1" applyFill="1" applyBorder="1" applyAlignment="1">
      <alignment/>
    </xf>
    <xf numFmtId="164" fontId="20" fillId="7" borderId="16" xfId="0" applyNumberFormat="1" applyFont="1" applyFill="1" applyBorder="1" applyAlignment="1">
      <alignment/>
    </xf>
    <xf numFmtId="164" fontId="4" fillId="4" borderId="17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1" fontId="4" fillId="4" borderId="17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2" fontId="4" fillId="7" borderId="16" xfId="0" applyNumberFormat="1" applyFon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0" fontId="4" fillId="7" borderId="16" xfId="0" applyNumberFormat="1" applyFont="1" applyFill="1" applyBorder="1" applyAlignment="1">
      <alignment/>
    </xf>
    <xf numFmtId="0" fontId="4" fillId="4" borderId="17" xfId="0" applyNumberFormat="1" applyFont="1" applyFill="1" applyBorder="1" applyAlignment="1">
      <alignment/>
    </xf>
    <xf numFmtId="164" fontId="4" fillId="4" borderId="17" xfId="0" applyNumberFormat="1" applyFont="1" applyFill="1" applyBorder="1" applyAlignment="1">
      <alignment/>
    </xf>
    <xf numFmtId="0" fontId="23" fillId="4" borderId="13" xfId="0" applyFont="1" applyFill="1" applyBorder="1" applyAlignment="1">
      <alignment vertical="top" wrapText="1"/>
    </xf>
    <xf numFmtId="0" fontId="23" fillId="4" borderId="12" xfId="0" applyFont="1" applyFill="1" applyBorder="1" applyAlignment="1">
      <alignment vertical="top" wrapText="1"/>
    </xf>
    <xf numFmtId="0" fontId="24" fillId="0" borderId="21" xfId="0" applyFont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vertical="top" wrapText="1"/>
    </xf>
    <xf numFmtId="0" fontId="23" fillId="7" borderId="19" xfId="0" applyFont="1" applyFill="1" applyBorder="1" applyAlignment="1">
      <alignment vertical="top" wrapText="1"/>
    </xf>
    <xf numFmtId="0" fontId="23" fillId="7" borderId="23" xfId="0" applyFont="1" applyFill="1" applyBorder="1" applyAlignment="1">
      <alignment vertical="top" wrapText="1"/>
    </xf>
    <xf numFmtId="0" fontId="23" fillId="7" borderId="21" xfId="0" applyFont="1" applyFill="1" applyBorder="1" applyAlignment="1">
      <alignment vertical="top" wrapText="1"/>
    </xf>
    <xf numFmtId="0" fontId="23" fillId="7" borderId="22" xfId="0" applyFont="1" applyFill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5" fillId="0" borderId="22" xfId="0" applyFont="1" applyBorder="1" applyAlignment="1">
      <alignment horizontal="center" wrapText="1"/>
    </xf>
    <xf numFmtId="164" fontId="25" fillId="0" borderId="22" xfId="0" applyNumberFormat="1" applyFont="1" applyBorder="1" applyAlignment="1">
      <alignment horizontal="center" wrapText="1"/>
    </xf>
    <xf numFmtId="1" fontId="25" fillId="0" borderId="22" xfId="0" applyNumberFormat="1" applyFont="1" applyBorder="1" applyAlignment="1">
      <alignment horizontal="center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17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2" fontId="10" fillId="0" borderId="18" xfId="0" applyNumberFormat="1" applyFont="1" applyFill="1" applyBorder="1" applyAlignment="1">
      <alignment horizontal="right" vertical="center" wrapText="1"/>
    </xf>
    <xf numFmtId="2" fontId="9" fillId="0" borderId="18" xfId="0" applyNumberFormat="1" applyFont="1" applyFill="1" applyBorder="1" applyAlignment="1">
      <alignment horizontal="right" vertical="center" wrapText="1"/>
    </xf>
    <xf numFmtId="164" fontId="10" fillId="0" borderId="18" xfId="0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1" fontId="25" fillId="0" borderId="22" xfId="0" applyNumberFormat="1" applyFont="1" applyFill="1" applyBorder="1" applyAlignment="1">
      <alignment horizontal="center" vertical="top" wrapText="1"/>
    </xf>
    <xf numFmtId="0" fontId="25" fillId="0" borderId="22" xfId="0" applyFont="1" applyBorder="1" applyAlignment="1">
      <alignment horizontal="center"/>
    </xf>
    <xf numFmtId="164" fontId="25" fillId="0" borderId="22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/>
    </xf>
    <xf numFmtId="16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6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4" borderId="31" xfId="0" applyFont="1" applyFill="1" applyBorder="1" applyAlignment="1">
      <alignment/>
    </xf>
    <xf numFmtId="0" fontId="0" fillId="4" borderId="32" xfId="0" applyFill="1" applyBorder="1" applyAlignment="1">
      <alignment/>
    </xf>
    <xf numFmtId="0" fontId="4" fillId="4" borderId="32" xfId="0" applyFont="1" applyFill="1" applyBorder="1" applyAlignment="1">
      <alignment/>
    </xf>
    <xf numFmtId="0" fontId="0" fillId="4" borderId="31" xfId="0" applyFill="1" applyBorder="1" applyAlignment="1">
      <alignment/>
    </xf>
    <xf numFmtId="0" fontId="1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9" fillId="4" borderId="33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17" xfId="0" applyFont="1" applyBorder="1" applyAlignment="1">
      <alignment/>
    </xf>
    <xf numFmtId="0" fontId="1" fillId="7" borderId="14" xfId="0" applyFont="1" applyFill="1" applyBorder="1" applyAlignment="1">
      <alignment/>
    </xf>
    <xf numFmtId="0" fontId="9" fillId="7" borderId="31" xfId="0" applyFont="1" applyFill="1" applyBorder="1" applyAlignment="1">
      <alignment/>
    </xf>
    <xf numFmtId="0" fontId="9" fillId="7" borderId="32" xfId="0" applyFont="1" applyFill="1" applyBorder="1" applyAlignment="1">
      <alignment/>
    </xf>
    <xf numFmtId="164" fontId="6" fillId="22" borderId="13" xfId="0" applyNumberFormat="1" applyFont="1" applyFill="1" applyBorder="1" applyAlignment="1">
      <alignment/>
    </xf>
    <xf numFmtId="164" fontId="6" fillId="24" borderId="17" xfId="0" applyNumberFormat="1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9" fillId="4" borderId="35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6" fillId="24" borderId="1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12" fillId="0" borderId="16" xfId="0" applyNumberFormat="1" applyFont="1" applyBorder="1" applyAlignment="1">
      <alignment/>
    </xf>
    <xf numFmtId="2" fontId="0" fillId="4" borderId="13" xfId="0" applyNumberFormat="1" applyFont="1" applyFill="1" applyBorder="1" applyAlignment="1">
      <alignment/>
    </xf>
    <xf numFmtId="2" fontId="4" fillId="4" borderId="13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164" fontId="4" fillId="7" borderId="13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6" xfId="0" applyFont="1" applyBorder="1" applyAlignment="1">
      <alignment/>
    </xf>
    <xf numFmtId="0" fontId="0" fillId="4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164" fontId="4" fillId="4" borderId="16" xfId="0" applyNumberFormat="1" applyFon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164" fontId="11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64" fontId="4" fillId="24" borderId="17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164" fontId="9" fillId="22" borderId="13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64" fontId="4" fillId="24" borderId="22" xfId="0" applyNumberFormat="1" applyFont="1" applyFill="1" applyBorder="1" applyAlignment="1">
      <alignment horizontal="center" vertical="top" wrapText="1"/>
    </xf>
    <xf numFmtId="164" fontId="4" fillId="22" borderId="2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6" fillId="0" borderId="17" xfId="0" applyNumberFormat="1" applyFont="1" applyFill="1" applyBorder="1" applyAlignment="1">
      <alignment/>
    </xf>
    <xf numFmtId="164" fontId="4" fillId="22" borderId="22" xfId="0" applyNumberFormat="1" applyFont="1" applyFill="1" applyBorder="1" applyAlignment="1">
      <alignment horizontal="center" vertical="top" wrapText="1"/>
    </xf>
    <xf numFmtId="164" fontId="10" fillId="0" borderId="13" xfId="0" applyNumberFormat="1" applyFont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8" fillId="0" borderId="0" xfId="0" applyFont="1" applyAlignment="1">
      <alignment/>
    </xf>
    <xf numFmtId="0" fontId="11" fillId="0" borderId="22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2" fontId="21" fillId="0" borderId="12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25" borderId="19" xfId="0" applyFont="1" applyFill="1" applyBorder="1" applyAlignment="1">
      <alignment vertical="top" wrapText="1"/>
    </xf>
    <xf numFmtId="0" fontId="1" fillId="25" borderId="21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29.140625" style="0" customWidth="1"/>
    <col min="2" max="2" width="6.7109375" style="0" customWidth="1"/>
    <col min="3" max="3" width="6.8515625" style="0" customWidth="1"/>
    <col min="4" max="4" width="6.7109375" style="0" customWidth="1"/>
    <col min="5" max="5" width="6.57421875" style="0" customWidth="1"/>
    <col min="6" max="6" width="7.140625" style="0" customWidth="1"/>
    <col min="7" max="7" width="6.57421875" style="0" customWidth="1"/>
    <col min="8" max="8" width="7.00390625" style="0" customWidth="1"/>
    <col min="9" max="11" width="6.8515625" style="0" customWidth="1"/>
    <col min="12" max="12" width="6.57421875" style="0" customWidth="1"/>
    <col min="13" max="14" width="6.8515625" style="0" customWidth="1"/>
    <col min="15" max="15" width="5.7109375" style="0" customWidth="1"/>
    <col min="16" max="16" width="7.7109375" style="0" customWidth="1"/>
    <col min="17" max="17" width="6.8515625" style="0" customWidth="1"/>
    <col min="18" max="18" width="6.140625" style="0" customWidth="1"/>
  </cols>
  <sheetData>
    <row r="1" ht="15">
      <c r="A1" s="130" t="s">
        <v>92</v>
      </c>
    </row>
    <row r="2" ht="15">
      <c r="A2" s="130" t="s">
        <v>243</v>
      </c>
    </row>
    <row r="3" ht="12.75">
      <c r="A3" s="401" t="s">
        <v>257</v>
      </c>
    </row>
    <row r="4" ht="15">
      <c r="A4" s="130"/>
    </row>
    <row r="5" ht="15">
      <c r="A5" s="130"/>
    </row>
    <row r="6" ht="12.75">
      <c r="A6" s="145" t="s">
        <v>97</v>
      </c>
    </row>
    <row r="7" spans="1:11" ht="12.75">
      <c r="A7" s="86" t="s">
        <v>93</v>
      </c>
      <c r="B7" s="405" t="s">
        <v>283</v>
      </c>
      <c r="C7" s="16"/>
      <c r="D7" s="16"/>
      <c r="E7" s="16"/>
      <c r="F7" s="16"/>
      <c r="G7" s="16"/>
      <c r="H7" s="16"/>
      <c r="I7" s="14"/>
      <c r="J7" s="14"/>
      <c r="K7" s="15"/>
    </row>
    <row r="8" spans="1:11" ht="12.75">
      <c r="A8" s="12" t="s">
        <v>94</v>
      </c>
      <c r="B8" s="406" t="s">
        <v>282</v>
      </c>
      <c r="C8" s="16"/>
      <c r="D8" s="16"/>
      <c r="E8" s="16"/>
      <c r="F8" s="16"/>
      <c r="G8" s="16"/>
      <c r="H8" s="16"/>
      <c r="I8" s="14"/>
      <c r="J8" s="14"/>
      <c r="K8" s="15"/>
    </row>
    <row r="9" spans="1:11" ht="12.75">
      <c r="A9" s="122" t="s">
        <v>95</v>
      </c>
      <c r="B9" s="123" t="s">
        <v>96</v>
      </c>
      <c r="C9" s="16"/>
      <c r="D9" s="16"/>
      <c r="E9" s="16"/>
      <c r="F9" s="16"/>
      <c r="G9" s="16"/>
      <c r="H9" s="16"/>
      <c r="I9" s="14"/>
      <c r="J9" s="14"/>
      <c r="K9" s="15"/>
    </row>
    <row r="10" spans="1:2" ht="12.75">
      <c r="A10" s="8" t="s">
        <v>98</v>
      </c>
      <c r="B10" s="29"/>
    </row>
    <row r="11" spans="1:2" ht="12.75">
      <c r="A11" s="8" t="s">
        <v>99</v>
      </c>
      <c r="B11" s="124"/>
    </row>
    <row r="12" spans="1:2" ht="12.75">
      <c r="A12" s="8" t="s">
        <v>100</v>
      </c>
      <c r="B12" s="23"/>
    </row>
    <row r="13" spans="1:2" ht="12.75">
      <c r="A13" s="8" t="s">
        <v>101</v>
      </c>
      <c r="B13" s="11"/>
    </row>
    <row r="14" spans="1:2" ht="12.75">
      <c r="A14" s="8" t="s">
        <v>102</v>
      </c>
      <c r="B14" s="125"/>
    </row>
    <row r="15" ht="12.75">
      <c r="A15" s="145" t="s">
        <v>291</v>
      </c>
    </row>
    <row r="16" ht="12.75">
      <c r="A16" s="118"/>
    </row>
    <row r="17" ht="18">
      <c r="A17" s="407" t="s">
        <v>258</v>
      </c>
    </row>
    <row r="18" ht="18">
      <c r="A18" s="407"/>
    </row>
    <row r="19" ht="15">
      <c r="A19" s="130" t="s">
        <v>259</v>
      </c>
    </row>
    <row r="20" spans="2:18" ht="12.75">
      <c r="B20" s="13" t="s">
        <v>292</v>
      </c>
      <c r="C20" s="15"/>
      <c r="D20" s="1" t="s">
        <v>0</v>
      </c>
      <c r="E20" s="2"/>
      <c r="F20" s="3"/>
      <c r="G20" s="17" t="s">
        <v>8</v>
      </c>
      <c r="H20" s="18" t="s">
        <v>9</v>
      </c>
      <c r="I20" s="19"/>
      <c r="J20" s="72" t="s">
        <v>1</v>
      </c>
      <c r="K20" s="73" t="s">
        <v>2</v>
      </c>
      <c r="L20" s="74" t="s">
        <v>26</v>
      </c>
      <c r="M20" s="20" t="s">
        <v>3</v>
      </c>
      <c r="N20" s="21"/>
      <c r="O20" s="22"/>
      <c r="P20" s="25" t="s">
        <v>4</v>
      </c>
      <c r="Q20" s="26"/>
      <c r="R20" s="27"/>
    </row>
    <row r="21" spans="1:18" ht="15" customHeight="1">
      <c r="A21" s="4" t="s">
        <v>290</v>
      </c>
      <c r="B21" s="67" t="s">
        <v>254</v>
      </c>
      <c r="C21" s="67" t="s">
        <v>255</v>
      </c>
      <c r="D21" s="68" t="s">
        <v>5</v>
      </c>
      <c r="E21" s="68" t="s">
        <v>6</v>
      </c>
      <c r="F21" s="68" t="s">
        <v>7</v>
      </c>
      <c r="G21" s="69" t="s">
        <v>5</v>
      </c>
      <c r="H21" s="69" t="s">
        <v>6</v>
      </c>
      <c r="I21" s="69" t="s">
        <v>7</v>
      </c>
      <c r="J21" s="75" t="s">
        <v>5</v>
      </c>
      <c r="K21" s="75" t="s">
        <v>6</v>
      </c>
      <c r="L21" s="75" t="s">
        <v>7</v>
      </c>
      <c r="M21" s="70" t="s">
        <v>5</v>
      </c>
      <c r="N21" s="70" t="s">
        <v>6</v>
      </c>
      <c r="O21" s="70" t="s">
        <v>7</v>
      </c>
      <c r="P21" s="71" t="s">
        <v>5</v>
      </c>
      <c r="Q21" s="71" t="s">
        <v>6</v>
      </c>
      <c r="R21" s="71" t="s">
        <v>7</v>
      </c>
    </row>
    <row r="22" spans="1:18" s="66" customFormat="1" ht="14.25" customHeight="1">
      <c r="A22" s="62" t="s">
        <v>289</v>
      </c>
      <c r="B22" s="402">
        <v>5</v>
      </c>
      <c r="C22" s="402">
        <v>308.5</v>
      </c>
      <c r="D22" s="116">
        <v>4.5</v>
      </c>
      <c r="E22" s="117">
        <v>2.7</v>
      </c>
      <c r="F22" s="117">
        <v>1.8</v>
      </c>
      <c r="G22" s="63">
        <f>(D22*B22*60)/C22</f>
        <v>4.376012965964343</v>
      </c>
      <c r="H22" s="63">
        <f>(E22*B22*60)/C22</f>
        <v>2.625607779578606</v>
      </c>
      <c r="I22" s="63">
        <f>(F22*B22*60)/C22</f>
        <v>1.7504051863857375</v>
      </c>
      <c r="J22" s="76">
        <f>G22*25</f>
        <v>109.40032414910858</v>
      </c>
      <c r="K22" s="77">
        <f>H22*25</f>
        <v>65.64019448946516</v>
      </c>
      <c r="L22" s="77">
        <f>I22*25</f>
        <v>43.76012965964344</v>
      </c>
      <c r="M22" s="244">
        <f>D22*10</f>
        <v>45</v>
      </c>
      <c r="N22" s="245">
        <f>E22*10</f>
        <v>27</v>
      </c>
      <c r="O22" s="245">
        <f>F22*10</f>
        <v>18</v>
      </c>
      <c r="P22" s="64">
        <f>J22-M22</f>
        <v>64.40032414910858</v>
      </c>
      <c r="Q22" s="65">
        <f>K22-N22</f>
        <v>38.64019448946516</v>
      </c>
      <c r="R22" s="65">
        <f>L22-O22</f>
        <v>25.76012965964344</v>
      </c>
    </row>
    <row r="23" spans="1:18" s="66" customFormat="1" ht="14.25" customHeight="1">
      <c r="A23" s="314"/>
      <c r="B23" s="322"/>
      <c r="C23" s="322"/>
      <c r="D23" s="323"/>
      <c r="E23" s="324"/>
      <c r="F23" s="324"/>
      <c r="G23" s="325"/>
      <c r="H23" s="326"/>
      <c r="I23" s="326"/>
      <c r="J23" s="327"/>
      <c r="K23" s="328"/>
      <c r="L23" s="328"/>
      <c r="M23" s="327"/>
      <c r="N23" s="328"/>
      <c r="O23" s="328"/>
      <c r="P23" s="327"/>
      <c r="Q23" s="328"/>
      <c r="R23" s="328"/>
    </row>
    <row r="24" spans="1:18" s="66" customFormat="1" ht="14.25" customHeight="1">
      <c r="A24" s="130" t="s">
        <v>260</v>
      </c>
      <c r="B24" s="315"/>
      <c r="C24" s="315"/>
      <c r="D24" s="316"/>
      <c r="E24" s="317"/>
      <c r="F24" s="317"/>
      <c r="G24" s="318"/>
      <c r="H24" s="319"/>
      <c r="I24" s="319"/>
      <c r="J24" s="320"/>
      <c r="K24" s="321"/>
      <c r="L24" s="321"/>
      <c r="M24" s="320"/>
      <c r="N24" s="321"/>
      <c r="O24" s="321"/>
      <c r="P24" s="320"/>
      <c r="Q24" s="321"/>
      <c r="R24" s="321"/>
    </row>
    <row r="25" spans="1:18" ht="12.75">
      <c r="A25" s="57" t="s">
        <v>115</v>
      </c>
      <c r="B25" s="55"/>
      <c r="C25" s="55"/>
      <c r="D25" s="55"/>
      <c r="E25" s="55"/>
      <c r="F25" s="218">
        <f>0.9+0.35</f>
        <v>1.25</v>
      </c>
      <c r="G25" s="55"/>
      <c r="H25" s="55"/>
      <c r="I25" s="60">
        <f>(F25*5*60)/308.5</f>
        <v>1.2155591572123177</v>
      </c>
      <c r="J25" s="126"/>
      <c r="K25" s="126"/>
      <c r="L25" s="78">
        <f>I25*25</f>
        <v>30.388978930307943</v>
      </c>
      <c r="M25" s="246"/>
      <c r="N25" s="246"/>
      <c r="O25" s="247">
        <f>F25*10</f>
        <v>12.5</v>
      </c>
      <c r="P25" s="126"/>
      <c r="Q25" s="127"/>
      <c r="R25" s="61">
        <f>L25-O25</f>
        <v>17.888978930307943</v>
      </c>
    </row>
    <row r="26" spans="1:18" ht="12.75">
      <c r="A26" s="58" t="s">
        <v>116</v>
      </c>
      <c r="B26" s="42"/>
      <c r="C26" s="42"/>
      <c r="D26" s="42"/>
      <c r="E26" s="42"/>
      <c r="F26" s="54">
        <f>F27+F28</f>
        <v>0.55</v>
      </c>
      <c r="G26" s="42"/>
      <c r="H26" s="42"/>
      <c r="I26" s="153"/>
      <c r="J26" s="121"/>
      <c r="K26" s="121"/>
      <c r="L26" s="154"/>
      <c r="M26" s="242"/>
      <c r="N26" s="242"/>
      <c r="O26" s="154"/>
      <c r="P26" s="121"/>
      <c r="Q26" s="156"/>
      <c r="R26" s="154"/>
    </row>
    <row r="27" spans="1:18" ht="12.75">
      <c r="A27" s="58" t="s">
        <v>117</v>
      </c>
      <c r="B27" s="42"/>
      <c r="C27" s="42"/>
      <c r="D27" s="42"/>
      <c r="E27" s="313"/>
      <c r="F27" s="218">
        <v>0.5</v>
      </c>
      <c r="G27" s="42"/>
      <c r="H27" s="42"/>
      <c r="I27" s="60">
        <f>(F27*5*60)/308.5</f>
        <v>0.4862236628849271</v>
      </c>
      <c r="J27" s="128"/>
      <c r="K27" s="128"/>
      <c r="L27" s="78">
        <f>I27*25</f>
        <v>12.155591572123177</v>
      </c>
      <c r="M27" s="243"/>
      <c r="N27" s="243"/>
      <c r="O27" s="247">
        <f>F27*10</f>
        <v>5</v>
      </c>
      <c r="P27" s="128"/>
      <c r="Q27" s="129"/>
      <c r="R27" s="61">
        <f>L27-O27</f>
        <v>7.155591572123177</v>
      </c>
    </row>
    <row r="28" spans="1:18" ht="12.75">
      <c r="A28" s="58" t="s">
        <v>118</v>
      </c>
      <c r="B28" s="42"/>
      <c r="C28" s="42"/>
      <c r="D28" s="42"/>
      <c r="E28" s="313"/>
      <c r="F28" s="218">
        <v>0.05</v>
      </c>
      <c r="G28" s="42"/>
      <c r="H28" s="42"/>
      <c r="I28" s="60">
        <f>(F28*5*60)/308.5</f>
        <v>0.04862236628849271</v>
      </c>
      <c r="J28" s="128"/>
      <c r="K28" s="128"/>
      <c r="L28" s="78">
        <f>I28*25</f>
        <v>1.2155591572123177</v>
      </c>
      <c r="M28" s="243"/>
      <c r="N28" s="243"/>
      <c r="O28" s="247">
        <f>F28*10</f>
        <v>0.5</v>
      </c>
      <c r="P28" s="128"/>
      <c r="Q28" s="129"/>
      <c r="R28" s="61">
        <f>L28-O28</f>
        <v>0.7155591572123177</v>
      </c>
    </row>
    <row r="29" spans="1:18" ht="12.75">
      <c r="A29" s="59" t="s">
        <v>135</v>
      </c>
      <c r="B29" s="56"/>
      <c r="C29" s="56"/>
      <c r="D29" s="54">
        <f>E29+F29</f>
        <v>0.2</v>
      </c>
      <c r="E29" s="218">
        <v>0.15</v>
      </c>
      <c r="F29" s="218">
        <v>0.05</v>
      </c>
      <c r="G29" s="56"/>
      <c r="H29" s="56"/>
      <c r="I29" s="153"/>
      <c r="J29" s="152"/>
      <c r="K29" s="152"/>
      <c r="L29" s="154"/>
      <c r="M29" s="247">
        <f>D29*10</f>
        <v>2</v>
      </c>
      <c r="N29" s="247">
        <f>E29*10</f>
        <v>1.5</v>
      </c>
      <c r="O29" s="247">
        <f>F29*10</f>
        <v>0.5</v>
      </c>
      <c r="P29" s="152"/>
      <c r="Q29" s="155"/>
      <c r="R29" s="154"/>
    </row>
    <row r="30" spans="1:18" ht="12.75">
      <c r="A30" s="32"/>
      <c r="B30" s="42"/>
      <c r="C30" s="39"/>
      <c r="D30" s="151"/>
      <c r="E30" s="38"/>
      <c r="F30" s="38"/>
      <c r="G30" s="39"/>
      <c r="H30" s="39"/>
      <c r="I30" s="147"/>
      <c r="J30" s="148"/>
      <c r="K30" s="148"/>
      <c r="L30" s="149"/>
      <c r="M30" s="148"/>
      <c r="N30" s="148"/>
      <c r="O30" s="150"/>
      <c r="P30" s="148"/>
      <c r="Q30" s="148"/>
      <c r="R30" s="149"/>
    </row>
    <row r="31" spans="1:18" ht="12.75">
      <c r="A31" s="32"/>
      <c r="B31" s="11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365"/>
      <c r="R31" s="365"/>
    </row>
    <row r="32" ht="15">
      <c r="A32" s="130" t="s">
        <v>261</v>
      </c>
    </row>
    <row r="34" spans="1:18" ht="12.75">
      <c r="A34" s="7" t="s">
        <v>25</v>
      </c>
      <c r="B34" s="10" t="s">
        <v>10</v>
      </c>
      <c r="C34" s="49" t="s">
        <v>11</v>
      </c>
      <c r="D34" s="50" t="s">
        <v>12</v>
      </c>
      <c r="E34" s="49" t="s">
        <v>13</v>
      </c>
      <c r="F34" s="50" t="s">
        <v>119</v>
      </c>
      <c r="G34" s="159" t="s">
        <v>16</v>
      </c>
      <c r="H34" s="49" t="s">
        <v>17</v>
      </c>
      <c r="I34" s="50" t="s">
        <v>19</v>
      </c>
      <c r="J34" s="10" t="s">
        <v>14</v>
      </c>
      <c r="K34" s="49" t="s">
        <v>15</v>
      </c>
      <c r="L34" s="10" t="s">
        <v>18</v>
      </c>
      <c r="M34" s="10" t="s">
        <v>121</v>
      </c>
      <c r="N34" s="10" t="s">
        <v>67</v>
      </c>
      <c r="O34" s="10" t="s">
        <v>68</v>
      </c>
      <c r="P34" s="10" t="s">
        <v>120</v>
      </c>
      <c r="Q34" s="49" t="s">
        <v>122</v>
      </c>
      <c r="R34" s="50" t="s">
        <v>21</v>
      </c>
    </row>
    <row r="35" spans="1:18" ht="12.75">
      <c r="A35" s="8" t="s">
        <v>20</v>
      </c>
      <c r="B35" s="83">
        <v>210</v>
      </c>
      <c r="C35" s="162">
        <v>40</v>
      </c>
      <c r="D35" s="163">
        <v>2</v>
      </c>
      <c r="E35" s="162">
        <f>E22*D35</f>
        <v>5.4</v>
      </c>
      <c r="F35" s="164"/>
      <c r="G35" s="165"/>
      <c r="H35" s="166"/>
      <c r="I35" s="167">
        <v>0.9</v>
      </c>
      <c r="J35" s="168">
        <v>2</v>
      </c>
      <c r="K35" s="169">
        <f>I35*J35</f>
        <v>1.8</v>
      </c>
      <c r="L35" s="163">
        <f>F22-I35</f>
        <v>0.9</v>
      </c>
      <c r="M35" s="83">
        <v>7</v>
      </c>
      <c r="N35" s="170"/>
      <c r="O35" s="170"/>
      <c r="P35" s="158"/>
      <c r="Q35" s="161"/>
      <c r="R35" s="171">
        <f>E35+K35+M35</f>
        <v>14.2</v>
      </c>
    </row>
    <row r="36" spans="1:18" ht="12.75">
      <c r="A36" s="8" t="s">
        <v>215</v>
      </c>
      <c r="B36" s="83">
        <v>210</v>
      </c>
      <c r="C36" s="162">
        <v>40</v>
      </c>
      <c r="D36" s="163">
        <v>2</v>
      </c>
      <c r="E36" s="172">
        <f>E22*D36</f>
        <v>5.4</v>
      </c>
      <c r="F36" s="164"/>
      <c r="G36" s="165"/>
      <c r="H36" s="166"/>
      <c r="I36" s="174">
        <f>F25</f>
        <v>1.25</v>
      </c>
      <c r="J36" s="168">
        <v>2</v>
      </c>
      <c r="K36" s="173">
        <f>I36*J36</f>
        <v>2.5</v>
      </c>
      <c r="L36" s="175">
        <f>F22-I36</f>
        <v>0.55</v>
      </c>
      <c r="M36" s="396">
        <f>R35-E36-K36</f>
        <v>6.299999999999999</v>
      </c>
      <c r="N36" s="170"/>
      <c r="O36" s="170"/>
      <c r="P36" s="8"/>
      <c r="Q36" s="44"/>
      <c r="R36" s="397">
        <f>E36+K36+M36</f>
        <v>14.2</v>
      </c>
    </row>
    <row r="37" spans="1:18" ht="15">
      <c r="A37" s="8" t="s">
        <v>256</v>
      </c>
      <c r="B37" s="83"/>
      <c r="C37" s="162"/>
      <c r="D37" s="163"/>
      <c r="E37" s="172"/>
      <c r="F37" s="45"/>
      <c r="G37" s="8"/>
      <c r="H37" s="44"/>
      <c r="I37" s="176"/>
      <c r="J37" s="83"/>
      <c r="K37" s="173"/>
      <c r="L37" s="175"/>
      <c r="M37" s="181"/>
      <c r="N37" s="165">
        <f>F27</f>
        <v>0.5</v>
      </c>
      <c r="O37" s="165">
        <f>F28</f>
        <v>0.05</v>
      </c>
      <c r="P37" s="403">
        <v>4.19</v>
      </c>
      <c r="Q37" s="404">
        <v>2.1</v>
      </c>
      <c r="R37" s="177"/>
    </row>
    <row r="38" spans="1:18" ht="12.75">
      <c r="A38" s="28" t="s">
        <v>22</v>
      </c>
      <c r="B38" s="28"/>
      <c r="C38" s="178"/>
      <c r="D38" s="179"/>
      <c r="E38" s="216">
        <v>5.4</v>
      </c>
      <c r="F38" s="217"/>
      <c r="G38" s="218"/>
      <c r="H38" s="216"/>
      <c r="I38" s="217"/>
      <c r="J38" s="219"/>
      <c r="K38" s="220">
        <v>2.5</v>
      </c>
      <c r="L38" s="217"/>
      <c r="M38" s="221"/>
      <c r="N38" s="222"/>
      <c r="O38" s="222"/>
      <c r="P38" s="223">
        <v>4.19</v>
      </c>
      <c r="Q38" s="224">
        <v>2.1</v>
      </c>
      <c r="R38" s="398">
        <f>E38+K38+P38+Q38</f>
        <v>14.19</v>
      </c>
    </row>
    <row r="39" spans="1:18" ht="12.75">
      <c r="A39" s="28" t="s">
        <v>23</v>
      </c>
      <c r="B39" s="28"/>
      <c r="C39" s="178"/>
      <c r="D39" s="180"/>
      <c r="E39" s="178"/>
      <c r="F39" s="180"/>
      <c r="G39" s="28"/>
      <c r="H39" s="178"/>
      <c r="I39" s="180"/>
      <c r="J39" s="28"/>
      <c r="K39" s="178"/>
      <c r="L39" s="180"/>
      <c r="M39" s="28"/>
      <c r="N39" s="28"/>
      <c r="O39" s="28"/>
      <c r="P39" s="28"/>
      <c r="Q39" s="178"/>
      <c r="R39" s="180"/>
    </row>
    <row r="40" spans="1:18" ht="12.75">
      <c r="A40" s="28" t="s">
        <v>24</v>
      </c>
      <c r="B40" s="28"/>
      <c r="C40" s="178"/>
      <c r="D40" s="180"/>
      <c r="E40" s="178"/>
      <c r="F40" s="180"/>
      <c r="G40" s="28"/>
      <c r="H40" s="178"/>
      <c r="I40" s="180"/>
      <c r="J40" s="28"/>
      <c r="K40" s="178"/>
      <c r="L40" s="180"/>
      <c r="M40" s="28"/>
      <c r="N40" s="28"/>
      <c r="O40" s="28"/>
      <c r="P40" s="28"/>
      <c r="Q40" s="178"/>
      <c r="R40" s="180"/>
    </row>
    <row r="41" spans="1:18" ht="12.75">
      <c r="A41" s="38"/>
      <c r="B41" s="55"/>
      <c r="C41" s="55"/>
      <c r="D41" s="55"/>
      <c r="E41" s="55"/>
      <c r="F41" s="55"/>
      <c r="G41" s="55"/>
      <c r="H41" s="55"/>
      <c r="I41" s="55"/>
      <c r="J41" s="39"/>
      <c r="K41" s="55"/>
      <c r="L41" s="55"/>
      <c r="M41" s="55"/>
      <c r="N41" s="126"/>
      <c r="O41" s="160"/>
      <c r="P41" s="160"/>
      <c r="Q41" s="126"/>
      <c r="R41" s="126"/>
    </row>
    <row r="42" spans="1:18" ht="18">
      <c r="A42" s="407" t="s">
        <v>262</v>
      </c>
      <c r="B42" s="42"/>
      <c r="C42" s="42"/>
      <c r="D42" s="42"/>
      <c r="E42" s="42"/>
      <c r="F42" s="157"/>
      <c r="G42" s="42"/>
      <c r="H42" s="42"/>
      <c r="I42" s="42"/>
      <c r="J42" s="128"/>
      <c r="K42" s="42"/>
      <c r="L42" s="157"/>
      <c r="M42" s="42"/>
      <c r="N42" s="128"/>
      <c r="O42" s="42"/>
      <c r="P42" s="42"/>
      <c r="Q42" s="128"/>
      <c r="R42" s="128"/>
    </row>
    <row r="44" ht="15">
      <c r="A44" s="130" t="s">
        <v>263</v>
      </c>
    </row>
    <row r="46" spans="1:18" ht="12.75">
      <c r="A46" s="35"/>
      <c r="B46" s="349" t="s">
        <v>123</v>
      </c>
      <c r="C46" s="350" t="s">
        <v>34</v>
      </c>
      <c r="D46" s="15"/>
      <c r="E46" s="13"/>
      <c r="F46" s="15"/>
      <c r="G46" s="13"/>
      <c r="H46" s="14"/>
      <c r="I46" s="14"/>
      <c r="J46" s="14"/>
      <c r="K46" s="14"/>
      <c r="L46" s="43"/>
      <c r="M46" s="350" t="s">
        <v>240</v>
      </c>
      <c r="N46" s="15"/>
      <c r="O46" s="13"/>
      <c r="P46" s="14"/>
      <c r="Q46" s="43"/>
      <c r="R46" s="351" t="s">
        <v>44</v>
      </c>
    </row>
    <row r="47" spans="1:18" ht="12.75">
      <c r="A47" s="34" t="s">
        <v>218</v>
      </c>
      <c r="B47" s="44" t="s">
        <v>32</v>
      </c>
      <c r="C47" s="45" t="s">
        <v>35</v>
      </c>
      <c r="D47" s="8" t="s">
        <v>40</v>
      </c>
      <c r="E47" s="339" t="s">
        <v>41</v>
      </c>
      <c r="F47" s="340" t="s">
        <v>36</v>
      </c>
      <c r="G47" s="8" t="s">
        <v>38</v>
      </c>
      <c r="H47" s="339" t="s">
        <v>46</v>
      </c>
      <c r="I47" s="340" t="s">
        <v>37</v>
      </c>
      <c r="J47" s="8" t="s">
        <v>39</v>
      </c>
      <c r="K47" s="339" t="s">
        <v>42</v>
      </c>
      <c r="L47" s="346" t="s">
        <v>45</v>
      </c>
      <c r="M47" s="45" t="s">
        <v>124</v>
      </c>
      <c r="N47" s="8"/>
      <c r="O47" s="8" t="s">
        <v>32</v>
      </c>
      <c r="P47" s="8" t="s">
        <v>59</v>
      </c>
      <c r="Q47" s="44" t="s">
        <v>60</v>
      </c>
      <c r="R47" s="51"/>
    </row>
    <row r="48" spans="1:18" ht="12.75">
      <c r="A48" s="8" t="s">
        <v>217</v>
      </c>
      <c r="B48" s="366">
        <f>N22</f>
        <v>27</v>
      </c>
      <c r="C48" s="185">
        <v>27</v>
      </c>
      <c r="D48" s="7">
        <v>27</v>
      </c>
      <c r="E48" s="341">
        <f aca="true" t="shared" si="0" ref="E48:E54">C48+D48</f>
        <v>54</v>
      </c>
      <c r="F48" s="340"/>
      <c r="G48" s="143"/>
      <c r="H48" s="341">
        <f>F48+G48</f>
        <v>0</v>
      </c>
      <c r="I48" s="340"/>
      <c r="J48" s="8"/>
      <c r="K48" s="341">
        <f>I48+J48</f>
        <v>0</v>
      </c>
      <c r="L48" s="347">
        <f aca="true" t="shared" si="1" ref="L48:L55">E48+H48+K48</f>
        <v>54</v>
      </c>
      <c r="M48" s="188"/>
      <c r="N48" s="141"/>
      <c r="O48" s="144">
        <f>Q22</f>
        <v>38.64019448946516</v>
      </c>
      <c r="P48" s="142">
        <f>O48/B48</f>
        <v>1.4311183144246356</v>
      </c>
      <c r="Q48" s="44">
        <v>1.1</v>
      </c>
      <c r="R48" s="252">
        <f aca="true" t="shared" si="2" ref="R48:R54">B48+O48</f>
        <v>65.64019448946516</v>
      </c>
    </row>
    <row r="49" spans="1:18" ht="12.75">
      <c r="A49" s="8" t="s">
        <v>47</v>
      </c>
      <c r="B49" s="47">
        <v>1</v>
      </c>
      <c r="C49" s="47">
        <v>1</v>
      </c>
      <c r="D49" s="47">
        <v>1</v>
      </c>
      <c r="E49" s="342">
        <f t="shared" si="0"/>
        <v>2</v>
      </c>
      <c r="F49" s="343"/>
      <c r="G49" s="24"/>
      <c r="H49" s="345"/>
      <c r="I49" s="343"/>
      <c r="J49" s="23"/>
      <c r="K49" s="345"/>
      <c r="L49" s="348">
        <f t="shared" si="1"/>
        <v>2</v>
      </c>
      <c r="M49" s="52"/>
      <c r="N49" s="143"/>
      <c r="O49" s="37"/>
      <c r="P49" s="12"/>
      <c r="Q49" s="192"/>
      <c r="R49" s="193">
        <f t="shared" si="2"/>
        <v>1</v>
      </c>
    </row>
    <row r="50" spans="1:18" ht="12.75">
      <c r="A50" s="8" t="s">
        <v>27</v>
      </c>
      <c r="B50" s="47">
        <v>4</v>
      </c>
      <c r="C50" s="47">
        <v>4</v>
      </c>
      <c r="D50" s="47">
        <v>4</v>
      </c>
      <c r="E50" s="342">
        <f t="shared" si="0"/>
        <v>8</v>
      </c>
      <c r="F50" s="343"/>
      <c r="G50" s="24"/>
      <c r="H50" s="345"/>
      <c r="I50" s="343"/>
      <c r="J50" s="23"/>
      <c r="K50" s="345"/>
      <c r="L50" s="348">
        <f t="shared" si="1"/>
        <v>8</v>
      </c>
      <c r="M50" s="52">
        <f>B50*1.1</f>
        <v>4.4</v>
      </c>
      <c r="N50" s="79"/>
      <c r="O50" s="37">
        <f>M50+N50</f>
        <v>4.4</v>
      </c>
      <c r="P50" s="33"/>
      <c r="Q50" s="183"/>
      <c r="R50" s="194">
        <f t="shared" si="2"/>
        <v>8.4</v>
      </c>
    </row>
    <row r="51" spans="1:18" ht="12.75">
      <c r="A51" s="8" t="s">
        <v>28</v>
      </c>
      <c r="B51" s="47">
        <v>7</v>
      </c>
      <c r="C51" s="47">
        <v>7</v>
      </c>
      <c r="D51" s="47">
        <v>7</v>
      </c>
      <c r="E51" s="342">
        <f t="shared" si="0"/>
        <v>14</v>
      </c>
      <c r="F51" s="343"/>
      <c r="G51" s="24"/>
      <c r="H51" s="345"/>
      <c r="I51" s="343"/>
      <c r="J51" s="23"/>
      <c r="K51" s="345"/>
      <c r="L51" s="348">
        <f t="shared" si="1"/>
        <v>14</v>
      </c>
      <c r="M51" s="52">
        <f>B51*1.1</f>
        <v>7.700000000000001</v>
      </c>
      <c r="N51" s="79"/>
      <c r="O51" s="37">
        <f>M51+N51</f>
        <v>7.700000000000001</v>
      </c>
      <c r="P51" s="33"/>
      <c r="Q51" s="183"/>
      <c r="R51" s="194">
        <f t="shared" si="2"/>
        <v>14.700000000000001</v>
      </c>
    </row>
    <row r="52" spans="1:18" ht="12.75">
      <c r="A52" s="8" t="s">
        <v>29</v>
      </c>
      <c r="B52" s="47">
        <v>7</v>
      </c>
      <c r="C52" s="47">
        <v>7</v>
      </c>
      <c r="D52" s="47">
        <v>7</v>
      </c>
      <c r="E52" s="342">
        <f t="shared" si="0"/>
        <v>14</v>
      </c>
      <c r="F52" s="343"/>
      <c r="G52" s="24"/>
      <c r="H52" s="345"/>
      <c r="I52" s="343"/>
      <c r="J52" s="23"/>
      <c r="K52" s="345"/>
      <c r="L52" s="348">
        <f t="shared" si="1"/>
        <v>14</v>
      </c>
      <c r="M52" s="52">
        <f>B52*1.1</f>
        <v>7.700000000000001</v>
      </c>
      <c r="N52" s="79"/>
      <c r="O52" s="37">
        <f>M52+N52</f>
        <v>7.700000000000001</v>
      </c>
      <c r="P52" s="33"/>
      <c r="Q52" s="183"/>
      <c r="R52" s="194">
        <f t="shared" si="2"/>
        <v>14.700000000000001</v>
      </c>
    </row>
    <row r="53" spans="1:18" ht="12.75">
      <c r="A53" s="8" t="s">
        <v>30</v>
      </c>
      <c r="B53" s="47">
        <v>4</v>
      </c>
      <c r="C53" s="47">
        <v>4</v>
      </c>
      <c r="D53" s="47">
        <v>4</v>
      </c>
      <c r="E53" s="342">
        <f t="shared" si="0"/>
        <v>8</v>
      </c>
      <c r="F53" s="343"/>
      <c r="G53" s="24"/>
      <c r="H53" s="345"/>
      <c r="I53" s="343"/>
      <c r="J53" s="23"/>
      <c r="K53" s="345"/>
      <c r="L53" s="348">
        <f t="shared" si="1"/>
        <v>8</v>
      </c>
      <c r="M53" s="52">
        <f>B53*1.1</f>
        <v>4.4</v>
      </c>
      <c r="N53" s="79"/>
      <c r="O53" s="37">
        <f>M53+N53</f>
        <v>4.4</v>
      </c>
      <c r="P53" s="33"/>
      <c r="Q53" s="183"/>
      <c r="R53" s="194">
        <f t="shared" si="2"/>
        <v>8.4</v>
      </c>
    </row>
    <row r="54" spans="1:18" ht="12.75">
      <c r="A54" s="8" t="s">
        <v>31</v>
      </c>
      <c r="B54" s="47">
        <v>4</v>
      </c>
      <c r="C54" s="47">
        <v>4</v>
      </c>
      <c r="D54" s="47">
        <v>4</v>
      </c>
      <c r="E54" s="342">
        <f t="shared" si="0"/>
        <v>8</v>
      </c>
      <c r="F54" s="343"/>
      <c r="G54" s="24"/>
      <c r="H54" s="345"/>
      <c r="I54" s="343"/>
      <c r="J54" s="23"/>
      <c r="K54" s="345"/>
      <c r="L54" s="348">
        <f t="shared" si="1"/>
        <v>8</v>
      </c>
      <c r="M54" s="52">
        <f>B54*1.1</f>
        <v>4.4</v>
      </c>
      <c r="N54" s="79"/>
      <c r="O54" s="37">
        <f>M54+N54</f>
        <v>4.4</v>
      </c>
      <c r="P54" s="33"/>
      <c r="Q54" s="183"/>
      <c r="R54" s="194">
        <f t="shared" si="2"/>
        <v>8.4</v>
      </c>
    </row>
    <row r="55" spans="1:18" ht="12.75">
      <c r="A55" s="8" t="s">
        <v>114</v>
      </c>
      <c r="B55" s="186">
        <f aca="true" t="shared" si="3" ref="B55:K55">SUM(B49:B54)</f>
        <v>27</v>
      </c>
      <c r="C55" s="187">
        <f t="shared" si="3"/>
        <v>27</v>
      </c>
      <c r="D55" s="24">
        <f t="shared" si="3"/>
        <v>27</v>
      </c>
      <c r="E55" s="342">
        <f t="shared" si="3"/>
        <v>54</v>
      </c>
      <c r="F55" s="344">
        <f t="shared" si="3"/>
        <v>0</v>
      </c>
      <c r="G55" s="24">
        <f t="shared" si="3"/>
        <v>0</v>
      </c>
      <c r="H55" s="342">
        <f t="shared" si="3"/>
        <v>0</v>
      </c>
      <c r="I55" s="344">
        <f t="shared" si="3"/>
        <v>0</v>
      </c>
      <c r="J55" s="24">
        <f t="shared" si="3"/>
        <v>0</v>
      </c>
      <c r="K55" s="342">
        <f t="shared" si="3"/>
        <v>0</v>
      </c>
      <c r="L55" s="348">
        <f t="shared" si="1"/>
        <v>54</v>
      </c>
      <c r="M55" s="189"/>
      <c r="N55" s="184"/>
      <c r="O55" s="146">
        <f>SUM(O49:O54)</f>
        <v>28.6</v>
      </c>
      <c r="P55" s="33"/>
      <c r="Q55" s="183"/>
      <c r="R55" s="195">
        <f>SUM(R49:R54)</f>
        <v>55.6</v>
      </c>
    </row>
    <row r="56" spans="1:18" ht="12.75">
      <c r="A56" s="8" t="s">
        <v>66</v>
      </c>
      <c r="B56" s="47">
        <v>1.5</v>
      </c>
      <c r="C56" s="255"/>
      <c r="D56" s="39"/>
      <c r="E56" s="160"/>
      <c r="F56" s="160"/>
      <c r="G56" s="160"/>
      <c r="H56" s="55"/>
      <c r="I56" s="55"/>
      <c r="J56" s="55"/>
      <c r="K56" s="55"/>
      <c r="L56" s="256"/>
      <c r="M56" s="190"/>
      <c r="N56" s="33"/>
      <c r="O56" s="37">
        <f>O48-O55</f>
        <v>10.040194489465158</v>
      </c>
      <c r="P56" s="33"/>
      <c r="Q56" s="183"/>
      <c r="R56" s="194">
        <f>O56</f>
        <v>10.040194489465158</v>
      </c>
    </row>
    <row r="57" spans="1:18" ht="12.75">
      <c r="A57" s="8" t="s">
        <v>113</v>
      </c>
      <c r="B57" s="357">
        <f aca="true" t="shared" si="4" ref="B57:L57">B55</f>
        <v>27</v>
      </c>
      <c r="C57" s="187">
        <f t="shared" si="4"/>
        <v>27</v>
      </c>
      <c r="D57" s="24">
        <f t="shared" si="4"/>
        <v>27</v>
      </c>
      <c r="E57" s="342">
        <f t="shared" si="4"/>
        <v>54</v>
      </c>
      <c r="F57" s="344">
        <f t="shared" si="4"/>
        <v>0</v>
      </c>
      <c r="G57" s="24">
        <f t="shared" si="4"/>
        <v>0</v>
      </c>
      <c r="H57" s="342">
        <f t="shared" si="4"/>
        <v>0</v>
      </c>
      <c r="I57" s="344">
        <f t="shared" si="4"/>
        <v>0</v>
      </c>
      <c r="J57" s="24">
        <f t="shared" si="4"/>
        <v>0</v>
      </c>
      <c r="K57" s="342">
        <f t="shared" si="4"/>
        <v>0</v>
      </c>
      <c r="L57" s="344">
        <f t="shared" si="4"/>
        <v>54</v>
      </c>
      <c r="M57" s="189">
        <f>SUM(M49:M54)</f>
        <v>28.6</v>
      </c>
      <c r="N57" s="143"/>
      <c r="O57" s="355">
        <f>O55+O56</f>
        <v>38.64019448946516</v>
      </c>
      <c r="P57" s="143"/>
      <c r="Q57" s="197"/>
      <c r="R57" s="356">
        <f>R55+R56</f>
        <v>65.64019448946516</v>
      </c>
    </row>
    <row r="58" spans="1:18" ht="12.75">
      <c r="A58" s="352" t="s">
        <v>65</v>
      </c>
      <c r="B58" s="39"/>
      <c r="C58" s="54">
        <f aca="true" t="shared" si="5" ref="C58:L58">C57/10</f>
        <v>2.7</v>
      </c>
      <c r="D58" s="54">
        <f t="shared" si="5"/>
        <v>2.7</v>
      </c>
      <c r="E58" s="353">
        <f t="shared" si="5"/>
        <v>5.4</v>
      </c>
      <c r="F58" s="354">
        <f t="shared" si="5"/>
        <v>0</v>
      </c>
      <c r="G58" s="54">
        <f t="shared" si="5"/>
        <v>0</v>
      </c>
      <c r="H58" s="353">
        <f t="shared" si="5"/>
        <v>0</v>
      </c>
      <c r="I58" s="354">
        <f t="shared" si="5"/>
        <v>0</v>
      </c>
      <c r="J58" s="54">
        <f t="shared" si="5"/>
        <v>0</v>
      </c>
      <c r="K58" s="353">
        <f t="shared" si="5"/>
        <v>0</v>
      </c>
      <c r="L58" s="354">
        <f t="shared" si="5"/>
        <v>5.4</v>
      </c>
      <c r="M58" s="39"/>
      <c r="N58" s="40"/>
      <c r="O58" s="41"/>
      <c r="P58" s="39"/>
      <c r="Q58" s="39"/>
      <c r="R58" s="41"/>
    </row>
    <row r="59" spans="1:18" ht="12.75">
      <c r="A59" s="38"/>
      <c r="C59" s="6"/>
      <c r="E59" s="6"/>
      <c r="F59" s="6"/>
      <c r="G59" s="6"/>
      <c r="N59" s="88"/>
      <c r="O59" s="31"/>
      <c r="P59" s="31"/>
      <c r="Q59" s="31"/>
      <c r="R59" s="31"/>
    </row>
    <row r="60" spans="1:18" ht="12.75">
      <c r="A60" s="32"/>
      <c r="C60" s="6"/>
      <c r="E60" s="6"/>
      <c r="F60" s="6"/>
      <c r="G60" s="6"/>
      <c r="N60" s="88"/>
      <c r="O60" s="31"/>
      <c r="P60" s="31"/>
      <c r="Q60" s="31"/>
      <c r="R60" s="31"/>
    </row>
    <row r="61" spans="1:18" ht="15">
      <c r="A61" s="130" t="s">
        <v>264</v>
      </c>
      <c r="C61" s="6"/>
      <c r="E61" s="6"/>
      <c r="F61" s="6"/>
      <c r="G61" s="6"/>
      <c r="N61" s="88"/>
      <c r="O61" s="31"/>
      <c r="P61" s="31"/>
      <c r="Q61" s="31"/>
      <c r="R61" s="31"/>
    </row>
    <row r="62" spans="1:18" ht="12.75">
      <c r="A62" s="32"/>
      <c r="C62" s="6"/>
      <c r="E62" s="6"/>
      <c r="F62" s="6"/>
      <c r="G62" s="6"/>
      <c r="N62" s="88"/>
      <c r="O62" s="31"/>
      <c r="P62" s="31"/>
      <c r="Q62" s="31"/>
      <c r="R62" s="31"/>
    </row>
    <row r="63" spans="1:18" ht="12.75">
      <c r="A63" s="32"/>
      <c r="B63" s="349" t="s">
        <v>123</v>
      </c>
      <c r="C63" s="350" t="s">
        <v>34</v>
      </c>
      <c r="D63" s="15"/>
      <c r="E63" s="13"/>
      <c r="F63" s="15"/>
      <c r="G63" s="13"/>
      <c r="H63" s="14"/>
      <c r="I63" s="14"/>
      <c r="J63" s="14"/>
      <c r="K63" s="14"/>
      <c r="L63" s="43"/>
      <c r="M63" s="350" t="s">
        <v>240</v>
      </c>
      <c r="N63" s="15"/>
      <c r="O63" s="13"/>
      <c r="P63" s="14"/>
      <c r="Q63" s="43"/>
      <c r="R63" s="351" t="s">
        <v>44</v>
      </c>
    </row>
    <row r="64" spans="1:18" ht="12.75">
      <c r="A64" s="34" t="s">
        <v>244</v>
      </c>
      <c r="B64" s="44" t="s">
        <v>32</v>
      </c>
      <c r="C64" s="45" t="s">
        <v>35</v>
      </c>
      <c r="D64" s="8" t="s">
        <v>40</v>
      </c>
      <c r="E64" s="339" t="s">
        <v>41</v>
      </c>
      <c r="F64" s="340" t="s">
        <v>36</v>
      </c>
      <c r="G64" s="8" t="s">
        <v>38</v>
      </c>
      <c r="H64" s="339" t="s">
        <v>46</v>
      </c>
      <c r="I64" s="340" t="s">
        <v>37</v>
      </c>
      <c r="J64" s="8" t="s">
        <v>39</v>
      </c>
      <c r="K64" s="339" t="s">
        <v>42</v>
      </c>
      <c r="L64" s="346" t="s">
        <v>45</v>
      </c>
      <c r="M64" s="45" t="s">
        <v>124</v>
      </c>
      <c r="N64" s="8" t="s">
        <v>125</v>
      </c>
      <c r="O64" s="8" t="s">
        <v>32</v>
      </c>
      <c r="P64" s="8" t="s">
        <v>59</v>
      </c>
      <c r="Q64" s="44" t="s">
        <v>60</v>
      </c>
      <c r="R64" s="51"/>
    </row>
    <row r="65" spans="1:18" ht="12.75">
      <c r="A65" s="8" t="s">
        <v>216</v>
      </c>
      <c r="B65" s="198">
        <f>O25</f>
        <v>12.5</v>
      </c>
      <c r="C65" s="185">
        <v>12.5</v>
      </c>
      <c r="D65" s="7">
        <v>12.5</v>
      </c>
      <c r="E65" s="341">
        <f aca="true" t="shared" si="6" ref="E65:E77">C65+D65</f>
        <v>25</v>
      </c>
      <c r="F65" s="340"/>
      <c r="G65" s="143"/>
      <c r="H65" s="341">
        <f aca="true" t="shared" si="7" ref="H65:H78">F65+G65</f>
        <v>0</v>
      </c>
      <c r="I65" s="340"/>
      <c r="J65" s="8"/>
      <c r="K65" s="341">
        <f aca="true" t="shared" si="8" ref="K65:K78">I65+J65</f>
        <v>0</v>
      </c>
      <c r="L65" s="347">
        <f aca="true" t="shared" si="9" ref="L65:L79">E65+H65+K65</f>
        <v>25</v>
      </c>
      <c r="M65" s="188"/>
      <c r="N65" s="141"/>
      <c r="O65" s="144">
        <f>R25</f>
        <v>17.888978930307943</v>
      </c>
      <c r="P65" s="142">
        <f>O65/B65</f>
        <v>1.4311183144246353</v>
      </c>
      <c r="Q65" s="44">
        <v>1</v>
      </c>
      <c r="R65" s="252">
        <f>B65+O65</f>
        <v>30.388978930307943</v>
      </c>
    </row>
    <row r="66" spans="1:18" ht="12.75">
      <c r="A66" s="8" t="s">
        <v>160</v>
      </c>
      <c r="B66" s="47">
        <v>0.3</v>
      </c>
      <c r="C66" s="46">
        <v>0.3</v>
      </c>
      <c r="D66" s="23">
        <v>0.3</v>
      </c>
      <c r="E66" s="342">
        <f t="shared" si="6"/>
        <v>0.6</v>
      </c>
      <c r="F66" s="343"/>
      <c r="G66" s="24"/>
      <c r="H66" s="342">
        <f t="shared" si="7"/>
        <v>0</v>
      </c>
      <c r="I66" s="343"/>
      <c r="J66" s="23"/>
      <c r="K66" s="342">
        <f t="shared" si="8"/>
        <v>0</v>
      </c>
      <c r="L66" s="348">
        <f t="shared" si="9"/>
        <v>0.6</v>
      </c>
      <c r="M66" s="254">
        <f aca="true" t="shared" si="10" ref="M66:M78">B66*1</f>
        <v>0.3</v>
      </c>
      <c r="N66" s="143"/>
      <c r="O66" s="37">
        <f aca="true" t="shared" si="11" ref="O66:O78">M66+N66</f>
        <v>0.3</v>
      </c>
      <c r="P66" s="12"/>
      <c r="Q66" s="192"/>
      <c r="R66" s="193">
        <f aca="true" t="shared" si="12" ref="R66:R78">B66+O66</f>
        <v>0.6</v>
      </c>
    </row>
    <row r="67" spans="1:18" ht="12.75">
      <c r="A67" s="8" t="s">
        <v>161</v>
      </c>
      <c r="B67" s="47">
        <v>0.2</v>
      </c>
      <c r="C67" s="46">
        <v>0.2</v>
      </c>
      <c r="D67" s="23">
        <v>0.2</v>
      </c>
      <c r="E67" s="342">
        <f t="shared" si="6"/>
        <v>0.4</v>
      </c>
      <c r="F67" s="343"/>
      <c r="G67" s="24"/>
      <c r="H67" s="342">
        <f t="shared" si="7"/>
        <v>0</v>
      </c>
      <c r="I67" s="343"/>
      <c r="J67" s="23"/>
      <c r="K67" s="342">
        <f t="shared" si="8"/>
        <v>0</v>
      </c>
      <c r="L67" s="348">
        <f t="shared" si="9"/>
        <v>0.4</v>
      </c>
      <c r="M67" s="254">
        <f t="shared" si="10"/>
        <v>0.2</v>
      </c>
      <c r="N67" s="79"/>
      <c r="O67" s="37">
        <f t="shared" si="11"/>
        <v>0.2</v>
      </c>
      <c r="P67" s="33"/>
      <c r="Q67" s="183"/>
      <c r="R67" s="194">
        <f t="shared" si="12"/>
        <v>0.4</v>
      </c>
    </row>
    <row r="68" spans="1:18" ht="12.75">
      <c r="A68" s="8" t="s">
        <v>162</v>
      </c>
      <c r="B68" s="47">
        <v>0.4</v>
      </c>
      <c r="C68" s="46">
        <v>0.4</v>
      </c>
      <c r="D68" s="23">
        <v>0.4</v>
      </c>
      <c r="E68" s="342">
        <f t="shared" si="6"/>
        <v>0.8</v>
      </c>
      <c r="F68" s="343"/>
      <c r="G68" s="24"/>
      <c r="H68" s="342">
        <f t="shared" si="7"/>
        <v>0</v>
      </c>
      <c r="I68" s="343"/>
      <c r="J68" s="23"/>
      <c r="K68" s="342">
        <f t="shared" si="8"/>
        <v>0</v>
      </c>
      <c r="L68" s="348">
        <f t="shared" si="9"/>
        <v>0.8</v>
      </c>
      <c r="M68" s="254">
        <f t="shared" si="10"/>
        <v>0.4</v>
      </c>
      <c r="N68" s="79"/>
      <c r="O68" s="37">
        <f t="shared" si="11"/>
        <v>0.4</v>
      </c>
      <c r="P68" s="33"/>
      <c r="Q68" s="183"/>
      <c r="R68" s="194">
        <f t="shared" si="12"/>
        <v>0.8</v>
      </c>
    </row>
    <row r="69" spans="1:18" ht="12.75">
      <c r="A69" s="8" t="s">
        <v>163</v>
      </c>
      <c r="B69" s="47">
        <v>0.3</v>
      </c>
      <c r="C69" s="46">
        <v>0.3</v>
      </c>
      <c r="D69" s="23">
        <v>0.3</v>
      </c>
      <c r="E69" s="342">
        <f t="shared" si="6"/>
        <v>0.6</v>
      </c>
      <c r="F69" s="343"/>
      <c r="G69" s="24"/>
      <c r="H69" s="342">
        <f t="shared" si="7"/>
        <v>0</v>
      </c>
      <c r="I69" s="343"/>
      <c r="J69" s="23"/>
      <c r="K69" s="342">
        <f t="shared" si="8"/>
        <v>0</v>
      </c>
      <c r="L69" s="348">
        <f t="shared" si="9"/>
        <v>0.6</v>
      </c>
      <c r="M69" s="254">
        <f t="shared" si="10"/>
        <v>0.3</v>
      </c>
      <c r="N69" s="79"/>
      <c r="O69" s="37">
        <f t="shared" si="11"/>
        <v>0.3</v>
      </c>
      <c r="P69" s="33"/>
      <c r="Q69" s="183"/>
      <c r="R69" s="194">
        <f t="shared" si="12"/>
        <v>0.6</v>
      </c>
    </row>
    <row r="70" spans="1:18" ht="12.75">
      <c r="A70" s="8" t="s">
        <v>164</v>
      </c>
      <c r="B70" s="47">
        <v>1</v>
      </c>
      <c r="C70" s="46">
        <v>1</v>
      </c>
      <c r="D70" s="23">
        <v>1</v>
      </c>
      <c r="E70" s="342">
        <f t="shared" si="6"/>
        <v>2</v>
      </c>
      <c r="F70" s="343"/>
      <c r="G70" s="24"/>
      <c r="H70" s="342">
        <f t="shared" si="7"/>
        <v>0</v>
      </c>
      <c r="I70" s="343"/>
      <c r="J70" s="23"/>
      <c r="K70" s="342">
        <f t="shared" si="8"/>
        <v>0</v>
      </c>
      <c r="L70" s="348">
        <f t="shared" si="9"/>
        <v>2</v>
      </c>
      <c r="M70" s="254">
        <f t="shared" si="10"/>
        <v>1</v>
      </c>
      <c r="N70" s="79"/>
      <c r="O70" s="37">
        <f t="shared" si="11"/>
        <v>1</v>
      </c>
      <c r="P70" s="33"/>
      <c r="Q70" s="183"/>
      <c r="R70" s="194">
        <f t="shared" si="12"/>
        <v>2</v>
      </c>
    </row>
    <row r="71" spans="1:18" ht="12.75">
      <c r="A71" s="8" t="s">
        <v>165</v>
      </c>
      <c r="B71" s="47">
        <v>0.3</v>
      </c>
      <c r="C71" s="46">
        <v>0.3</v>
      </c>
      <c r="D71" s="23">
        <v>0.3</v>
      </c>
      <c r="E71" s="342">
        <f t="shared" si="6"/>
        <v>0.6</v>
      </c>
      <c r="F71" s="343"/>
      <c r="G71" s="24"/>
      <c r="H71" s="342">
        <f t="shared" si="7"/>
        <v>0</v>
      </c>
      <c r="I71" s="343"/>
      <c r="J71" s="23"/>
      <c r="K71" s="342">
        <f t="shared" si="8"/>
        <v>0</v>
      </c>
      <c r="L71" s="348">
        <f t="shared" si="9"/>
        <v>0.6</v>
      </c>
      <c r="M71" s="254">
        <f t="shared" si="10"/>
        <v>0.3</v>
      </c>
      <c r="N71" s="79"/>
      <c r="O71" s="37">
        <f t="shared" si="11"/>
        <v>0.3</v>
      </c>
      <c r="P71" s="33"/>
      <c r="Q71" s="183"/>
      <c r="R71" s="194">
        <f t="shared" si="12"/>
        <v>0.6</v>
      </c>
    </row>
    <row r="72" spans="1:18" ht="12.75">
      <c r="A72" s="8" t="s">
        <v>166</v>
      </c>
      <c r="B72" s="47">
        <v>0.5</v>
      </c>
      <c r="C72" s="46">
        <v>0.5</v>
      </c>
      <c r="D72" s="23">
        <v>0.5</v>
      </c>
      <c r="E72" s="342">
        <f t="shared" si="6"/>
        <v>1</v>
      </c>
      <c r="F72" s="343"/>
      <c r="G72" s="24"/>
      <c r="H72" s="342">
        <f t="shared" si="7"/>
        <v>0</v>
      </c>
      <c r="I72" s="343"/>
      <c r="J72" s="23"/>
      <c r="K72" s="342">
        <f t="shared" si="8"/>
        <v>0</v>
      </c>
      <c r="L72" s="348">
        <f t="shared" si="9"/>
        <v>1</v>
      </c>
      <c r="M72" s="254">
        <f t="shared" si="10"/>
        <v>0.5</v>
      </c>
      <c r="N72" s="79"/>
      <c r="O72" s="37">
        <f t="shared" si="11"/>
        <v>0.5</v>
      </c>
      <c r="P72" s="33"/>
      <c r="Q72" s="183"/>
      <c r="R72" s="194">
        <f t="shared" si="12"/>
        <v>1</v>
      </c>
    </row>
    <row r="73" spans="1:18" ht="12.75">
      <c r="A73" s="8" t="s">
        <v>167</v>
      </c>
      <c r="B73" s="47">
        <v>0.5</v>
      </c>
      <c r="C73" s="46">
        <v>0.5</v>
      </c>
      <c r="D73" s="23">
        <v>0.5</v>
      </c>
      <c r="E73" s="342">
        <f t="shared" si="6"/>
        <v>1</v>
      </c>
      <c r="F73" s="343"/>
      <c r="G73" s="24"/>
      <c r="H73" s="342">
        <f t="shared" si="7"/>
        <v>0</v>
      </c>
      <c r="I73" s="343"/>
      <c r="J73" s="23"/>
      <c r="K73" s="342">
        <f t="shared" si="8"/>
        <v>0</v>
      </c>
      <c r="L73" s="348">
        <f t="shared" si="9"/>
        <v>1</v>
      </c>
      <c r="M73" s="254">
        <f t="shared" si="10"/>
        <v>0.5</v>
      </c>
      <c r="N73" s="79"/>
      <c r="O73" s="37">
        <f t="shared" si="11"/>
        <v>0.5</v>
      </c>
      <c r="P73" s="33"/>
      <c r="Q73" s="183"/>
      <c r="R73" s="194">
        <f t="shared" si="12"/>
        <v>1</v>
      </c>
    </row>
    <row r="74" spans="1:18" ht="12.75">
      <c r="A74" s="8" t="s">
        <v>168</v>
      </c>
      <c r="B74" s="47">
        <v>0.5</v>
      </c>
      <c r="C74" s="46">
        <v>0.5</v>
      </c>
      <c r="D74" s="23">
        <v>0.5</v>
      </c>
      <c r="E74" s="342">
        <f t="shared" si="6"/>
        <v>1</v>
      </c>
      <c r="F74" s="343"/>
      <c r="G74" s="24"/>
      <c r="H74" s="342">
        <f t="shared" si="7"/>
        <v>0</v>
      </c>
      <c r="I74" s="343"/>
      <c r="J74" s="23"/>
      <c r="K74" s="342">
        <f t="shared" si="8"/>
        <v>0</v>
      </c>
      <c r="L74" s="348">
        <f t="shared" si="9"/>
        <v>1</v>
      </c>
      <c r="M74" s="254">
        <f t="shared" si="10"/>
        <v>0.5</v>
      </c>
      <c r="N74" s="79"/>
      <c r="O74" s="37">
        <f t="shared" si="11"/>
        <v>0.5</v>
      </c>
      <c r="P74" s="33"/>
      <c r="Q74" s="183"/>
      <c r="R74" s="194">
        <f t="shared" si="12"/>
        <v>1</v>
      </c>
    </row>
    <row r="75" spans="1:18" ht="12.75">
      <c r="A75" s="8" t="s">
        <v>169</v>
      </c>
      <c r="B75" s="47">
        <v>0.3</v>
      </c>
      <c r="C75" s="46">
        <v>0.3</v>
      </c>
      <c r="D75" s="23">
        <v>0.3</v>
      </c>
      <c r="E75" s="342">
        <f t="shared" si="6"/>
        <v>0.6</v>
      </c>
      <c r="F75" s="343"/>
      <c r="G75" s="24"/>
      <c r="H75" s="342">
        <f t="shared" si="7"/>
        <v>0</v>
      </c>
      <c r="I75" s="343"/>
      <c r="J75" s="23"/>
      <c r="K75" s="342">
        <f t="shared" si="8"/>
        <v>0</v>
      </c>
      <c r="L75" s="348">
        <f t="shared" si="9"/>
        <v>0.6</v>
      </c>
      <c r="M75" s="254">
        <f t="shared" si="10"/>
        <v>0.3</v>
      </c>
      <c r="N75" s="79"/>
      <c r="O75" s="37">
        <f t="shared" si="11"/>
        <v>0.3</v>
      </c>
      <c r="P75" s="33"/>
      <c r="Q75" s="183"/>
      <c r="R75" s="194">
        <f t="shared" si="12"/>
        <v>0.6</v>
      </c>
    </row>
    <row r="76" spans="1:18" ht="12.75">
      <c r="A76" s="8" t="s">
        <v>170</v>
      </c>
      <c r="B76" s="47">
        <v>0.2</v>
      </c>
      <c r="C76" s="46">
        <v>0.2</v>
      </c>
      <c r="D76" s="23">
        <v>0.2</v>
      </c>
      <c r="E76" s="342">
        <f t="shared" si="6"/>
        <v>0.4</v>
      </c>
      <c r="F76" s="343"/>
      <c r="G76" s="24"/>
      <c r="H76" s="342">
        <f t="shared" si="7"/>
        <v>0</v>
      </c>
      <c r="I76" s="343"/>
      <c r="J76" s="23"/>
      <c r="K76" s="342">
        <f t="shared" si="8"/>
        <v>0</v>
      </c>
      <c r="L76" s="348">
        <f t="shared" si="9"/>
        <v>0.4</v>
      </c>
      <c r="M76" s="254">
        <f t="shared" si="10"/>
        <v>0.2</v>
      </c>
      <c r="N76" s="79"/>
      <c r="O76" s="37">
        <f>M76+N76</f>
        <v>0.2</v>
      </c>
      <c r="P76" s="33"/>
      <c r="Q76" s="183"/>
      <c r="R76" s="194">
        <f>B76+O76</f>
        <v>0.4</v>
      </c>
    </row>
    <row r="77" spans="1:18" ht="12.75">
      <c r="A77" s="8" t="s">
        <v>171</v>
      </c>
      <c r="B77" s="47">
        <v>0.2</v>
      </c>
      <c r="C77" s="46">
        <v>0.2</v>
      </c>
      <c r="D77" s="23">
        <v>0.2</v>
      </c>
      <c r="E77" s="342">
        <f t="shared" si="6"/>
        <v>0.4</v>
      </c>
      <c r="F77" s="343"/>
      <c r="G77" s="24"/>
      <c r="H77" s="342">
        <f t="shared" si="7"/>
        <v>0</v>
      </c>
      <c r="I77" s="343"/>
      <c r="J77" s="23"/>
      <c r="K77" s="342">
        <f t="shared" si="8"/>
        <v>0</v>
      </c>
      <c r="L77" s="348">
        <f t="shared" si="9"/>
        <v>0.4</v>
      </c>
      <c r="M77" s="254">
        <f t="shared" si="10"/>
        <v>0.2</v>
      </c>
      <c r="N77" s="79"/>
      <c r="O77" s="37">
        <f t="shared" si="11"/>
        <v>0.2</v>
      </c>
      <c r="P77" s="33"/>
      <c r="Q77" s="183"/>
      <c r="R77" s="194">
        <f t="shared" si="12"/>
        <v>0.4</v>
      </c>
    </row>
    <row r="78" spans="1:18" ht="12.75">
      <c r="A78" s="8" t="s">
        <v>71</v>
      </c>
      <c r="B78" s="186">
        <f aca="true" t="shared" si="13" ref="B78:G78">B65-SUM(B66:B77)</f>
        <v>7.8</v>
      </c>
      <c r="C78" s="187">
        <f t="shared" si="13"/>
        <v>7.8</v>
      </c>
      <c r="D78" s="24">
        <f t="shared" si="13"/>
        <v>7.8</v>
      </c>
      <c r="E78" s="24">
        <f t="shared" si="13"/>
        <v>15.6</v>
      </c>
      <c r="F78" s="24">
        <f t="shared" si="13"/>
        <v>0</v>
      </c>
      <c r="G78" s="24">
        <f t="shared" si="13"/>
        <v>0</v>
      </c>
      <c r="H78" s="342">
        <f t="shared" si="7"/>
        <v>0</v>
      </c>
      <c r="I78" s="24">
        <f>I65-SUM(I66:I77)</f>
        <v>0</v>
      </c>
      <c r="J78" s="24">
        <f>J65-SUM(J66:J77)</f>
        <v>0</v>
      </c>
      <c r="K78" s="342">
        <f t="shared" si="8"/>
        <v>0</v>
      </c>
      <c r="L78" s="348">
        <f t="shared" si="9"/>
        <v>15.6</v>
      </c>
      <c r="M78" s="254">
        <f t="shared" si="10"/>
        <v>7.8</v>
      </c>
      <c r="N78" s="79"/>
      <c r="O78" s="37">
        <f t="shared" si="11"/>
        <v>7.8</v>
      </c>
      <c r="P78" s="33"/>
      <c r="Q78" s="183"/>
      <c r="R78" s="194">
        <f t="shared" si="12"/>
        <v>15.6</v>
      </c>
    </row>
    <row r="79" spans="1:18" ht="12.75">
      <c r="A79" s="8" t="s">
        <v>62</v>
      </c>
      <c r="B79" s="199">
        <f>SUM(B66:B77)</f>
        <v>4.7</v>
      </c>
      <c r="C79" s="48">
        <f>SUM(C66:C77)</f>
        <v>4.7</v>
      </c>
      <c r="D79" s="36">
        <f>SUM(D66:D77)</f>
        <v>4.7</v>
      </c>
      <c r="E79" s="358">
        <f>SUM(E66:E77)</f>
        <v>9.4</v>
      </c>
      <c r="F79" s="359">
        <f aca="true" t="shared" si="14" ref="F79:K79">SUM(F66:F74)</f>
        <v>0</v>
      </c>
      <c r="G79" s="36">
        <f t="shared" si="14"/>
        <v>0</v>
      </c>
      <c r="H79" s="358">
        <f t="shared" si="14"/>
        <v>0</v>
      </c>
      <c r="I79" s="359">
        <f t="shared" si="14"/>
        <v>0</v>
      </c>
      <c r="J79" s="36">
        <f t="shared" si="14"/>
        <v>0</v>
      </c>
      <c r="K79" s="358">
        <f t="shared" si="14"/>
        <v>0</v>
      </c>
      <c r="L79" s="348">
        <f t="shared" si="9"/>
        <v>9.4</v>
      </c>
      <c r="M79" s="189"/>
      <c r="N79" s="253"/>
      <c r="O79" s="182">
        <f>SUM(O66:O78)</f>
        <v>12.5</v>
      </c>
      <c r="P79" s="33"/>
      <c r="Q79" s="183"/>
      <c r="R79" s="195">
        <f>SUM(R66:R78)</f>
        <v>25</v>
      </c>
    </row>
    <row r="80" spans="1:18" ht="12.75">
      <c r="A80" s="8" t="s">
        <v>61</v>
      </c>
      <c r="B80" s="200">
        <f>F29*10</f>
        <v>0.5</v>
      </c>
      <c r="C80" s="201"/>
      <c r="D80" s="39"/>
      <c r="E80" s="39"/>
      <c r="F80" s="39"/>
      <c r="G80" s="40"/>
      <c r="H80" s="39"/>
      <c r="I80" s="39"/>
      <c r="J80" s="39"/>
      <c r="K80" s="39"/>
      <c r="L80" s="191"/>
      <c r="M80" s="52"/>
      <c r="N80" s="253"/>
      <c r="O80" s="37">
        <f>O65-O79</f>
        <v>5.3889789303079425</v>
      </c>
      <c r="P80" s="184"/>
      <c r="Q80" s="196"/>
      <c r="R80" s="194">
        <f>O80</f>
        <v>5.3889789303079425</v>
      </c>
    </row>
    <row r="81" spans="1:18" ht="12.75">
      <c r="A81" s="12" t="s">
        <v>69</v>
      </c>
      <c r="B81" s="186">
        <f aca="true" t="shared" si="15" ref="B81:K81">B79+B78</f>
        <v>12.5</v>
      </c>
      <c r="C81" s="187">
        <f t="shared" si="15"/>
        <v>12.5</v>
      </c>
      <c r="D81" s="24">
        <f t="shared" si="15"/>
        <v>12.5</v>
      </c>
      <c r="E81" s="186">
        <f t="shared" si="15"/>
        <v>25</v>
      </c>
      <c r="F81" s="24">
        <f t="shared" si="15"/>
        <v>0</v>
      </c>
      <c r="G81" s="24">
        <f t="shared" si="15"/>
        <v>0</v>
      </c>
      <c r="H81" s="186">
        <f t="shared" si="15"/>
        <v>0</v>
      </c>
      <c r="I81" s="187">
        <f t="shared" si="15"/>
        <v>0</v>
      </c>
      <c r="J81" s="24">
        <f t="shared" si="15"/>
        <v>0</v>
      </c>
      <c r="K81" s="186">
        <f t="shared" si="15"/>
        <v>0</v>
      </c>
      <c r="L81" s="360">
        <f>E81+H81+K81</f>
        <v>25</v>
      </c>
      <c r="M81" s="394">
        <f>SUM(M66:M78)</f>
        <v>12.5</v>
      </c>
      <c r="N81" s="143"/>
      <c r="O81" s="355">
        <f>O79+O80</f>
        <v>17.888978930307943</v>
      </c>
      <c r="P81" s="143"/>
      <c r="Q81" s="197"/>
      <c r="R81" s="364">
        <f>R79+R80</f>
        <v>30.388978930307943</v>
      </c>
    </row>
    <row r="82" spans="1:18" ht="12.75">
      <c r="A82" s="3" t="s">
        <v>65</v>
      </c>
      <c r="B82" s="39"/>
      <c r="C82" s="30">
        <f aca="true" t="shared" si="16" ref="C82:L82">C81/10</f>
        <v>1.25</v>
      </c>
      <c r="D82" s="30">
        <f t="shared" si="16"/>
        <v>1.25</v>
      </c>
      <c r="E82" s="30">
        <f t="shared" si="16"/>
        <v>2.5</v>
      </c>
      <c r="F82" s="30">
        <f t="shared" si="16"/>
        <v>0</v>
      </c>
      <c r="G82" s="30">
        <f t="shared" si="16"/>
        <v>0</v>
      </c>
      <c r="H82" s="30">
        <f t="shared" si="16"/>
        <v>0</v>
      </c>
      <c r="I82" s="30">
        <f t="shared" si="16"/>
        <v>0</v>
      </c>
      <c r="J82" s="30">
        <f t="shared" si="16"/>
        <v>0</v>
      </c>
      <c r="K82" s="30">
        <f t="shared" si="16"/>
        <v>0</v>
      </c>
      <c r="L82" s="30">
        <f t="shared" si="16"/>
        <v>2.5</v>
      </c>
      <c r="M82" s="39"/>
      <c r="N82" s="40"/>
      <c r="O82" s="41"/>
      <c r="P82" s="39"/>
      <c r="Q82" s="39"/>
      <c r="R82" s="41"/>
    </row>
    <row r="83" spans="1:18" ht="12.75">
      <c r="A83" s="5"/>
      <c r="C83" s="6"/>
      <c r="E83" s="6"/>
      <c r="F83" s="6"/>
      <c r="G83" s="6"/>
      <c r="O83" s="31"/>
      <c r="P83" s="31"/>
      <c r="Q83" s="31"/>
      <c r="R83" s="31"/>
    </row>
    <row r="84" spans="1:18" ht="12.75">
      <c r="A84" s="5"/>
      <c r="C84" s="6"/>
      <c r="E84" s="6"/>
      <c r="F84" s="6"/>
      <c r="G84" s="6"/>
      <c r="O84" s="31"/>
      <c r="P84" s="31"/>
      <c r="Q84" s="31"/>
      <c r="R84" s="31"/>
    </row>
    <row r="85" ht="15">
      <c r="A85" s="130" t="s">
        <v>265</v>
      </c>
    </row>
    <row r="87" spans="2:18" ht="12.75">
      <c r="B87" s="361" t="s">
        <v>33</v>
      </c>
      <c r="C87" s="362"/>
      <c r="D87" s="362"/>
      <c r="E87" s="371"/>
      <c r="F87" s="350" t="s">
        <v>34</v>
      </c>
      <c r="G87" s="362"/>
      <c r="H87" s="362"/>
      <c r="I87" s="362"/>
      <c r="J87" s="362"/>
      <c r="K87" s="362"/>
      <c r="L87" s="362"/>
      <c r="M87" s="371"/>
      <c r="N87" s="350" t="s">
        <v>43</v>
      </c>
      <c r="O87" s="362"/>
      <c r="P87" s="362"/>
      <c r="Q87" s="371"/>
      <c r="R87" s="351" t="s">
        <v>44</v>
      </c>
    </row>
    <row r="88" spans="2:18" ht="12.75">
      <c r="B88" s="57" t="s">
        <v>56</v>
      </c>
      <c r="C88" s="57" t="s">
        <v>57</v>
      </c>
      <c r="D88" s="57" t="s">
        <v>241</v>
      </c>
      <c r="E88" s="372" t="s">
        <v>58</v>
      </c>
      <c r="F88" s="373" t="s">
        <v>50</v>
      </c>
      <c r="G88" s="57" t="s">
        <v>49</v>
      </c>
      <c r="H88" s="57" t="s">
        <v>51</v>
      </c>
      <c r="I88" s="57" t="s">
        <v>74</v>
      </c>
      <c r="J88" s="57" t="s">
        <v>52</v>
      </c>
      <c r="K88" s="57" t="s">
        <v>53</v>
      </c>
      <c r="L88" s="57" t="s">
        <v>54</v>
      </c>
      <c r="M88" s="372" t="s">
        <v>55</v>
      </c>
      <c r="N88" s="373"/>
      <c r="O88" s="57" t="s">
        <v>32</v>
      </c>
      <c r="P88" s="57" t="s">
        <v>59</v>
      </c>
      <c r="Q88" s="372" t="s">
        <v>60</v>
      </c>
      <c r="R88" s="373"/>
    </row>
    <row r="89" spans="1:18" ht="12.75">
      <c r="A89" s="81" t="s">
        <v>219</v>
      </c>
      <c r="B89" s="84">
        <f>O27</f>
        <v>5</v>
      </c>
      <c r="C89" s="83"/>
      <c r="D89" s="83"/>
      <c r="E89" s="162"/>
      <c r="F89" s="163">
        <f>B35</f>
        <v>210</v>
      </c>
      <c r="G89" s="83"/>
      <c r="H89" s="83"/>
      <c r="I89" s="83"/>
      <c r="J89" s="83"/>
      <c r="K89" s="83"/>
      <c r="L89" s="83"/>
      <c r="M89" s="162"/>
      <c r="N89" s="163"/>
      <c r="O89" s="84">
        <f>R27</f>
        <v>7.155591572123177</v>
      </c>
      <c r="P89" s="85">
        <f>O89/B89</f>
        <v>1.4311183144246353</v>
      </c>
      <c r="Q89" s="162"/>
      <c r="R89" s="382">
        <f>B89+O89</f>
        <v>12.155591572123177</v>
      </c>
    </row>
    <row r="90" spans="1:18" ht="12.75">
      <c r="A90" s="12" t="s">
        <v>63</v>
      </c>
      <c r="B90" s="205">
        <v>1</v>
      </c>
      <c r="C90" s="20" t="s">
        <v>73</v>
      </c>
      <c r="D90" s="205">
        <v>1</v>
      </c>
      <c r="E90" s="374">
        <v>1</v>
      </c>
      <c r="F90" s="375">
        <f>B35</f>
        <v>210</v>
      </c>
      <c r="G90" s="205">
        <v>20</v>
      </c>
      <c r="H90" s="368">
        <f>F90/G90</f>
        <v>10.5</v>
      </c>
      <c r="I90" s="367">
        <v>1</v>
      </c>
      <c r="J90" s="368">
        <f>(B90*H90)/I90</f>
        <v>10.5</v>
      </c>
      <c r="K90" s="367">
        <v>10.5</v>
      </c>
      <c r="L90" s="205"/>
      <c r="M90" s="374"/>
      <c r="N90" s="378"/>
      <c r="O90" s="206">
        <v>1</v>
      </c>
      <c r="P90" s="207"/>
      <c r="Q90" s="383">
        <f>O90/B90</f>
        <v>1</v>
      </c>
      <c r="R90" s="194">
        <f>B90+O90</f>
        <v>2</v>
      </c>
    </row>
    <row r="91" spans="1:18" ht="12.75">
      <c r="A91" s="12" t="s">
        <v>64</v>
      </c>
      <c r="B91" s="208">
        <v>2</v>
      </c>
      <c r="C91" s="20" t="s">
        <v>230</v>
      </c>
      <c r="D91" s="208">
        <v>1</v>
      </c>
      <c r="E91" s="376">
        <v>2</v>
      </c>
      <c r="F91" s="375">
        <f>B35</f>
        <v>210</v>
      </c>
      <c r="G91" s="208">
        <v>8</v>
      </c>
      <c r="H91" s="368">
        <f>F91/G91</f>
        <v>26.25</v>
      </c>
      <c r="I91" s="367">
        <v>4</v>
      </c>
      <c r="J91" s="368">
        <f>(B91*H91)/I91</f>
        <v>13.125</v>
      </c>
      <c r="K91" s="369">
        <v>13.13</v>
      </c>
      <c r="L91" s="208"/>
      <c r="M91" s="376"/>
      <c r="N91" s="387"/>
      <c r="O91" s="210">
        <v>4</v>
      </c>
      <c r="P91" s="211"/>
      <c r="Q91" s="384">
        <f>O91/B91</f>
        <v>2</v>
      </c>
      <c r="R91" s="385">
        <f>B91+O91</f>
        <v>6</v>
      </c>
    </row>
    <row r="92" spans="1:18" ht="12.75">
      <c r="A92" s="12" t="s">
        <v>70</v>
      </c>
      <c r="B92" s="205">
        <v>2</v>
      </c>
      <c r="C92" s="20" t="s">
        <v>72</v>
      </c>
      <c r="D92" s="205">
        <v>1</v>
      </c>
      <c r="E92" s="374">
        <v>2</v>
      </c>
      <c r="F92" s="375">
        <f>B35</f>
        <v>210</v>
      </c>
      <c r="G92" s="205">
        <v>23</v>
      </c>
      <c r="H92" s="368">
        <f>F92/G92</f>
        <v>9.130434782608695</v>
      </c>
      <c r="I92" s="367">
        <v>1</v>
      </c>
      <c r="J92" s="368">
        <f>(B92*H92)/I92</f>
        <v>18.26086956521739</v>
      </c>
      <c r="K92" s="367">
        <v>18.26</v>
      </c>
      <c r="L92" s="205"/>
      <c r="M92" s="374"/>
      <c r="N92" s="378"/>
      <c r="O92" s="206">
        <v>2.2</v>
      </c>
      <c r="P92" s="207"/>
      <c r="Q92" s="383">
        <f>O92/B92</f>
        <v>1.1</v>
      </c>
      <c r="R92" s="194">
        <f>B92+O92</f>
        <v>4.2</v>
      </c>
    </row>
    <row r="93" spans="1:18" ht="12.75">
      <c r="A93" s="12" t="s">
        <v>48</v>
      </c>
      <c r="B93" s="36">
        <f>SUM(B90:B92)</f>
        <v>5</v>
      </c>
      <c r="C93" s="208"/>
      <c r="D93" s="208"/>
      <c r="E93" s="376"/>
      <c r="F93" s="377"/>
      <c r="G93" s="208"/>
      <c r="H93" s="208"/>
      <c r="I93" s="208"/>
      <c r="J93" s="212">
        <f>SUM(J90:J92)</f>
        <v>41.88586956521739</v>
      </c>
      <c r="K93" s="212">
        <f>SUM(K90:K92)</f>
        <v>41.89</v>
      </c>
      <c r="L93" s="212">
        <f>SUM(L90:L92)</f>
        <v>0</v>
      </c>
      <c r="M93" s="379">
        <f>SUM(M90:M92)</f>
        <v>0</v>
      </c>
      <c r="N93" s="378"/>
      <c r="O93" s="213">
        <f>SUM(O90:O92)</f>
        <v>7.2</v>
      </c>
      <c r="P93" s="209"/>
      <c r="Q93" s="386"/>
      <c r="R93" s="385">
        <f>B93+O93</f>
        <v>12.2</v>
      </c>
    </row>
    <row r="94" spans="1:18" ht="12.75">
      <c r="A94" s="352" t="s">
        <v>65</v>
      </c>
      <c r="B94" s="214"/>
      <c r="C94" s="214"/>
      <c r="D94" s="214"/>
      <c r="E94" s="214"/>
      <c r="F94" s="214"/>
      <c r="G94" s="214"/>
      <c r="H94" s="214"/>
      <c r="I94" s="214"/>
      <c r="J94" s="370">
        <f>J93/10</f>
        <v>4.188586956521739</v>
      </c>
      <c r="K94" s="370">
        <f>K93/10</f>
        <v>4.189</v>
      </c>
      <c r="L94" s="370">
        <f>L93/10</f>
        <v>0</v>
      </c>
      <c r="M94" s="380">
        <f>M93/10</f>
        <v>0</v>
      </c>
      <c r="N94" s="381"/>
      <c r="O94" s="215"/>
      <c r="P94" s="215"/>
      <c r="Q94" s="215"/>
      <c r="R94" s="215"/>
    </row>
    <row r="95" spans="1:11" ht="12.75">
      <c r="A95" s="38"/>
      <c r="K95" s="89"/>
    </row>
    <row r="97" ht="15">
      <c r="A97" s="130" t="s">
        <v>266</v>
      </c>
    </row>
    <row r="99" spans="2:18" ht="12.75">
      <c r="B99" s="361" t="s">
        <v>33</v>
      </c>
      <c r="C99" s="362"/>
      <c r="D99" s="362"/>
      <c r="E99" s="363"/>
      <c r="F99" s="361" t="s">
        <v>34</v>
      </c>
      <c r="G99" s="362"/>
      <c r="H99" s="362"/>
      <c r="I99" s="362"/>
      <c r="J99" s="362"/>
      <c r="K99" s="362"/>
      <c r="L99" s="362"/>
      <c r="M99" s="362"/>
      <c r="N99" s="361" t="s">
        <v>43</v>
      </c>
      <c r="O99" s="362"/>
      <c r="P99" s="362"/>
      <c r="Q99" s="363"/>
      <c r="R99" s="34" t="s">
        <v>44</v>
      </c>
    </row>
    <row r="100" spans="2:18" ht="12.75">
      <c r="B100" s="57" t="s">
        <v>56</v>
      </c>
      <c r="C100" s="57" t="s">
        <v>57</v>
      </c>
      <c r="D100" s="57" t="s">
        <v>241</v>
      </c>
      <c r="E100" s="57" t="s">
        <v>58</v>
      </c>
      <c r="F100" s="57" t="s">
        <v>50</v>
      </c>
      <c r="G100" s="57" t="s">
        <v>49</v>
      </c>
      <c r="H100" s="57" t="s">
        <v>51</v>
      </c>
      <c r="I100" s="57" t="s">
        <v>74</v>
      </c>
      <c r="J100" s="57" t="s">
        <v>52</v>
      </c>
      <c r="K100" s="57" t="s">
        <v>53</v>
      </c>
      <c r="L100" s="57" t="s">
        <v>54</v>
      </c>
      <c r="M100" s="57" t="s">
        <v>55</v>
      </c>
      <c r="N100" s="57"/>
      <c r="O100" s="57" t="s">
        <v>32</v>
      </c>
      <c r="P100" s="57" t="s">
        <v>59</v>
      </c>
      <c r="Q100" s="57" t="s">
        <v>60</v>
      </c>
      <c r="R100" s="57"/>
    </row>
    <row r="101" spans="1:18" ht="12.75">
      <c r="A101" s="81" t="s">
        <v>75</v>
      </c>
      <c r="B101" s="85">
        <f>O28</f>
        <v>0.5</v>
      </c>
      <c r="C101" s="83"/>
      <c r="D101" s="83"/>
      <c r="E101" s="83"/>
      <c r="F101" s="83">
        <f>B35</f>
        <v>210</v>
      </c>
      <c r="G101" s="83"/>
      <c r="H101" s="83"/>
      <c r="I101" s="83"/>
      <c r="J101" s="83"/>
      <c r="K101" s="85"/>
      <c r="L101" s="83"/>
      <c r="M101" s="83"/>
      <c r="N101" s="83"/>
      <c r="O101" s="84">
        <f>R28</f>
        <v>0.7155591572123177</v>
      </c>
      <c r="P101" s="85"/>
      <c r="Q101" s="83"/>
      <c r="R101" s="84">
        <f>B101+O101</f>
        <v>1.2155591572123177</v>
      </c>
    </row>
    <row r="102" spans="1:18" ht="12.75">
      <c r="A102" s="12" t="s">
        <v>76</v>
      </c>
      <c r="B102" s="20">
        <v>0.5</v>
      </c>
      <c r="C102" s="20" t="s">
        <v>77</v>
      </c>
      <c r="D102" s="20">
        <v>0.25</v>
      </c>
      <c r="E102" s="20">
        <v>2</v>
      </c>
      <c r="F102" s="8">
        <v>210</v>
      </c>
      <c r="G102" s="20">
        <v>5</v>
      </c>
      <c r="H102" s="82">
        <f>F102/G102</f>
        <v>42</v>
      </c>
      <c r="I102" s="20">
        <v>2</v>
      </c>
      <c r="J102" s="388">
        <f>B102*H102</f>
        <v>21</v>
      </c>
      <c r="K102" s="20">
        <v>21</v>
      </c>
      <c r="L102" s="20"/>
      <c r="M102" s="20"/>
      <c r="N102" s="20"/>
      <c r="O102" s="87">
        <v>0.7</v>
      </c>
      <c r="P102" s="204"/>
      <c r="Q102" s="204">
        <f>O102/B102</f>
        <v>1.4</v>
      </c>
      <c r="R102" s="78">
        <f>B102+O102</f>
        <v>1.2</v>
      </c>
    </row>
    <row r="103" spans="1:18" ht="12.75">
      <c r="A103" s="8" t="s">
        <v>242</v>
      </c>
      <c r="B103" s="32"/>
      <c r="C103" s="32"/>
      <c r="D103" s="32"/>
      <c r="E103" s="32"/>
      <c r="F103" s="32"/>
      <c r="G103" s="32"/>
      <c r="H103" s="32"/>
      <c r="I103" s="120"/>
      <c r="J103" s="32"/>
      <c r="K103" s="122"/>
      <c r="L103" s="32"/>
      <c r="M103" s="32"/>
      <c r="N103" s="32"/>
      <c r="O103" s="389">
        <f>SUM(O102:O102)</f>
        <v>0.7</v>
      </c>
      <c r="P103" s="390"/>
      <c r="Q103" s="390"/>
      <c r="R103" s="78">
        <f>R102</f>
        <v>1.2</v>
      </c>
    </row>
    <row r="104" spans="1:11" ht="12.75">
      <c r="A104" s="38" t="s">
        <v>65</v>
      </c>
      <c r="K104" s="54">
        <f>K102/10</f>
        <v>2.1</v>
      </c>
    </row>
    <row r="107" ht="18">
      <c r="A107" s="407" t="s">
        <v>268</v>
      </c>
    </row>
    <row r="108" ht="12.75">
      <c r="A108" s="401" t="s">
        <v>267</v>
      </c>
    </row>
    <row r="109" spans="1:6" ht="12.75">
      <c r="A109" s="411" t="s">
        <v>273</v>
      </c>
      <c r="B109" s="411" t="s">
        <v>274</v>
      </c>
      <c r="C109" s="411"/>
      <c r="D109" s="412" t="s">
        <v>275</v>
      </c>
      <c r="E109" s="409"/>
      <c r="F109" s="15"/>
    </row>
    <row r="110" spans="1:6" ht="13.5">
      <c r="A110" s="336" t="s">
        <v>285</v>
      </c>
      <c r="B110" s="410" t="s">
        <v>270</v>
      </c>
      <c r="C110" s="408"/>
      <c r="D110" s="413">
        <f>(O81*100)/J22</f>
        <v>16.35185185185185</v>
      </c>
      <c r="E110" s="14"/>
      <c r="F110" s="15"/>
    </row>
    <row r="111" spans="1:6" ht="13.5">
      <c r="A111" s="336" t="s">
        <v>288</v>
      </c>
      <c r="B111" s="410" t="s">
        <v>271</v>
      </c>
      <c r="C111" s="408"/>
      <c r="D111" s="413">
        <f>(O93*100)/J22</f>
        <v>6.581333333333333</v>
      </c>
      <c r="E111" s="14"/>
      <c r="F111" s="15"/>
    </row>
    <row r="112" spans="1:6" ht="13.5">
      <c r="A112" s="336" t="s">
        <v>287</v>
      </c>
      <c r="B112" s="410" t="s">
        <v>272</v>
      </c>
      <c r="C112" s="408"/>
      <c r="D112" s="413">
        <f>(O103*100)/J22</f>
        <v>0.6398518518518519</v>
      </c>
      <c r="E112" s="14"/>
      <c r="F112" s="15"/>
    </row>
    <row r="113" spans="1:6" ht="13.5">
      <c r="A113" s="336" t="s">
        <v>286</v>
      </c>
      <c r="B113" s="410" t="s">
        <v>269</v>
      </c>
      <c r="C113" s="408"/>
      <c r="D113" s="413">
        <f>((O57+O81+O93+O103)*100)/J22</f>
        <v>58.89303703703705</v>
      </c>
      <c r="E113" s="14"/>
      <c r="F113" s="15"/>
    </row>
    <row r="121" ht="18">
      <c r="A121" s="407" t="s">
        <v>284</v>
      </c>
    </row>
    <row r="123" spans="1:9" ht="15">
      <c r="A123" s="131"/>
      <c r="B123" s="131" t="s">
        <v>276</v>
      </c>
      <c r="I123" s="130" t="s">
        <v>277</v>
      </c>
    </row>
    <row r="124" spans="1:18" ht="12.75">
      <c r="A124" s="53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32"/>
    </row>
    <row r="125" spans="1:18" ht="13.5">
      <c r="A125" s="12" t="s">
        <v>88</v>
      </c>
      <c r="B125" s="28" t="s">
        <v>89</v>
      </c>
      <c r="C125" s="108" t="s">
        <v>90</v>
      </c>
      <c r="D125" s="158" t="s">
        <v>1</v>
      </c>
      <c r="E125" s="158"/>
      <c r="F125" s="158" t="s">
        <v>1</v>
      </c>
      <c r="G125" s="158" t="s">
        <v>1</v>
      </c>
      <c r="H125" s="90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</row>
    <row r="126" spans="1:18" ht="12.75">
      <c r="A126" s="414" t="s">
        <v>82</v>
      </c>
      <c r="B126" s="104"/>
      <c r="C126" s="106"/>
      <c r="D126" s="99" t="s">
        <v>83</v>
      </c>
      <c r="E126" s="92" t="s">
        <v>79</v>
      </c>
      <c r="F126" s="98" t="s">
        <v>84</v>
      </c>
      <c r="G126" s="102" t="s">
        <v>86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90"/>
    </row>
    <row r="127" spans="1:18" ht="12.75">
      <c r="A127" s="415"/>
      <c r="B127" s="105"/>
      <c r="C127" s="107"/>
      <c r="D127" s="100" t="s">
        <v>78</v>
      </c>
      <c r="E127" s="94" t="s">
        <v>80</v>
      </c>
      <c r="F127" s="101" t="s">
        <v>85</v>
      </c>
      <c r="G127" s="103" t="s">
        <v>87</v>
      </c>
      <c r="H127" s="91"/>
      <c r="I127" s="91"/>
      <c r="J127" s="91"/>
      <c r="K127" s="91"/>
      <c r="L127" s="91"/>
      <c r="M127" s="91"/>
      <c r="N127" s="91"/>
      <c r="O127" s="138"/>
      <c r="P127" s="139"/>
      <c r="Q127" s="140"/>
      <c r="R127" s="138"/>
    </row>
    <row r="128" spans="1:18" ht="12.75">
      <c r="A128" s="93" t="s">
        <v>126</v>
      </c>
      <c r="B128" s="236">
        <f>D22</f>
        <v>4.5</v>
      </c>
      <c r="C128" s="109">
        <f>G22</f>
        <v>4.376012965964343</v>
      </c>
      <c r="D128" s="133">
        <f>M22</f>
        <v>45</v>
      </c>
      <c r="E128" s="134"/>
      <c r="F128" s="111">
        <f>P22</f>
        <v>64.40032414910858</v>
      </c>
      <c r="G128" s="112">
        <f>J22</f>
        <v>109.40032414910858</v>
      </c>
      <c r="H128" s="91"/>
      <c r="I128" s="91"/>
      <c r="J128" s="91"/>
      <c r="K128" s="91"/>
      <c r="L128" s="91"/>
      <c r="M128" s="91"/>
      <c r="N128" s="91"/>
      <c r="O128" s="138"/>
      <c r="P128" s="139"/>
      <c r="Q128" s="140"/>
      <c r="R128" s="138"/>
    </row>
    <row r="129" spans="1:18" ht="12.75">
      <c r="A129" s="93" t="s">
        <v>127</v>
      </c>
      <c r="B129" s="236">
        <f>E22</f>
        <v>2.7</v>
      </c>
      <c r="C129" s="109">
        <f>H22</f>
        <v>2.625607779578606</v>
      </c>
      <c r="D129" s="133">
        <f>N22</f>
        <v>27</v>
      </c>
      <c r="E129" s="134"/>
      <c r="F129" s="111">
        <f>Q22</f>
        <v>38.64019448946516</v>
      </c>
      <c r="G129" s="112">
        <f>K22</f>
        <v>65.64019448946516</v>
      </c>
      <c r="H129" s="91"/>
      <c r="I129" s="91"/>
      <c r="J129" s="91"/>
      <c r="K129" s="91"/>
      <c r="L129" s="91"/>
      <c r="M129" s="91"/>
      <c r="N129" s="91"/>
      <c r="O129" s="138"/>
      <c r="P129" s="139"/>
      <c r="Q129" s="140"/>
      <c r="R129" s="138"/>
    </row>
    <row r="130" spans="1:18" ht="12.75">
      <c r="A130" s="93" t="s">
        <v>128</v>
      </c>
      <c r="B130" s="236">
        <f>F22</f>
        <v>1.8</v>
      </c>
      <c r="C130" s="109">
        <f>I22</f>
        <v>1.7504051863857375</v>
      </c>
      <c r="D130" s="133">
        <f>O22</f>
        <v>18</v>
      </c>
      <c r="E130" s="134"/>
      <c r="F130" s="111">
        <f>R22</f>
        <v>25.76012965964344</v>
      </c>
      <c r="G130" s="112">
        <f>L22</f>
        <v>43.76012965964344</v>
      </c>
      <c r="H130" s="91"/>
      <c r="I130" s="91"/>
      <c r="J130" s="91"/>
      <c r="K130" s="91"/>
      <c r="L130" s="91"/>
      <c r="M130" s="91"/>
      <c r="N130" s="91"/>
      <c r="O130" s="138"/>
      <c r="P130" s="139"/>
      <c r="Q130" s="140"/>
      <c r="R130" s="138"/>
    </row>
    <row r="131" spans="1:18" ht="13.5" thickBot="1">
      <c r="A131" s="93" t="s">
        <v>91</v>
      </c>
      <c r="B131" s="202"/>
      <c r="C131" s="203"/>
      <c r="D131" s="135">
        <f>D29</f>
        <v>0.2</v>
      </c>
      <c r="E131" s="134"/>
      <c r="F131" s="111"/>
      <c r="G131" s="110"/>
      <c r="H131" s="91"/>
      <c r="I131" s="91"/>
      <c r="J131" s="91"/>
      <c r="K131" s="91"/>
      <c r="L131" s="91"/>
      <c r="M131" s="91"/>
      <c r="N131" s="91"/>
      <c r="O131" s="138"/>
      <c r="P131" s="139"/>
      <c r="Q131" s="140"/>
      <c r="R131" s="138"/>
    </row>
    <row r="132" spans="1:18" ht="13.5">
      <c r="A132" s="237" t="s">
        <v>220</v>
      </c>
      <c r="B132" s="238"/>
      <c r="C132" s="238"/>
      <c r="D132" s="238"/>
      <c r="E132" s="238"/>
      <c r="F132" s="238"/>
      <c r="G132" s="238"/>
      <c r="H132" s="262"/>
      <c r="I132" s="132" t="s">
        <v>111</v>
      </c>
      <c r="J132" s="132" t="s">
        <v>112</v>
      </c>
      <c r="K132" s="132" t="s">
        <v>103</v>
      </c>
      <c r="L132" s="270" t="s">
        <v>104</v>
      </c>
      <c r="M132" s="271" t="s">
        <v>105</v>
      </c>
      <c r="N132" s="270" t="s">
        <v>108</v>
      </c>
      <c r="O132" s="271" t="s">
        <v>106</v>
      </c>
      <c r="P132" s="270" t="s">
        <v>109</v>
      </c>
      <c r="Q132" s="271" t="s">
        <v>107</v>
      </c>
      <c r="R132" s="132" t="s">
        <v>110</v>
      </c>
    </row>
    <row r="133" spans="1:18" ht="12.75">
      <c r="A133" s="96" t="s">
        <v>129</v>
      </c>
      <c r="B133" s="115"/>
      <c r="C133" s="115"/>
      <c r="D133" s="113">
        <f>B49</f>
        <v>1</v>
      </c>
      <c r="E133" s="225"/>
      <c r="F133" s="226"/>
      <c r="G133" s="227">
        <f>R49</f>
        <v>1</v>
      </c>
      <c r="H133" s="262"/>
      <c r="I133" s="82">
        <f>B49</f>
        <v>1</v>
      </c>
      <c r="J133" s="80">
        <f>I133*2</f>
        <v>2</v>
      </c>
      <c r="K133" s="54">
        <f>I133/10</f>
        <v>0.1</v>
      </c>
      <c r="L133" s="272">
        <f>K133*2</f>
        <v>0.2</v>
      </c>
      <c r="M133" s="187">
        <f>E49</f>
        <v>2</v>
      </c>
      <c r="N133" s="278">
        <f>M133/10</f>
        <v>0.2</v>
      </c>
      <c r="O133" s="279">
        <f>H57</f>
        <v>0</v>
      </c>
      <c r="P133" s="278">
        <f>O133/10</f>
        <v>0</v>
      </c>
      <c r="Q133" s="187">
        <f>K57</f>
        <v>0</v>
      </c>
      <c r="R133" s="265">
        <f>Q133/10</f>
        <v>0</v>
      </c>
    </row>
    <row r="134" spans="1:18" ht="12" customHeight="1">
      <c r="A134" s="96" t="s">
        <v>130</v>
      </c>
      <c r="B134" s="115"/>
      <c r="C134" s="115"/>
      <c r="D134" s="113">
        <f>B57-D133</f>
        <v>26</v>
      </c>
      <c r="E134" s="225">
        <f>Q48</f>
        <v>1.1</v>
      </c>
      <c r="F134" s="114">
        <f>O57</f>
        <v>38.64019448946516</v>
      </c>
      <c r="G134" s="391">
        <f>R57-G133</f>
        <v>64.64019448946516</v>
      </c>
      <c r="H134" s="263"/>
      <c r="I134" s="82">
        <f>B57-I133</f>
        <v>26</v>
      </c>
      <c r="J134" s="80">
        <f>I134*2</f>
        <v>52</v>
      </c>
      <c r="K134" s="54">
        <f>I134/10</f>
        <v>2.6</v>
      </c>
      <c r="L134" s="272">
        <f>K134*2</f>
        <v>5.2</v>
      </c>
      <c r="M134" s="187">
        <f>E57-M133</f>
        <v>52</v>
      </c>
      <c r="N134" s="278">
        <f>M134/10</f>
        <v>5.2</v>
      </c>
      <c r="O134" s="279">
        <f>H57-H49</f>
        <v>0</v>
      </c>
      <c r="P134" s="278">
        <f>O134/10</f>
        <v>0</v>
      </c>
      <c r="Q134" s="187">
        <f>K57-P133</f>
        <v>0</v>
      </c>
      <c r="R134" s="265">
        <f>Q134/10</f>
        <v>0</v>
      </c>
    </row>
    <row r="135" spans="1:18" ht="12" customHeight="1">
      <c r="A135" s="96" t="s">
        <v>131</v>
      </c>
      <c r="B135" s="115"/>
      <c r="C135" s="115"/>
      <c r="D135" s="113">
        <f>B81</f>
        <v>12.5</v>
      </c>
      <c r="E135" s="225">
        <f>Q65</f>
        <v>1</v>
      </c>
      <c r="F135" s="114">
        <f>O81</f>
        <v>17.888978930307943</v>
      </c>
      <c r="G135" s="391">
        <f>R81</f>
        <v>30.388978930307943</v>
      </c>
      <c r="H135" s="264"/>
      <c r="I135" s="82">
        <f>B81</f>
        <v>12.5</v>
      </c>
      <c r="J135" s="80">
        <f>I135*2</f>
        <v>25</v>
      </c>
      <c r="K135" s="54">
        <f>I135/10</f>
        <v>1.25</v>
      </c>
      <c r="L135" s="272">
        <f>K135*2</f>
        <v>2.5</v>
      </c>
      <c r="M135" s="187">
        <f>E81</f>
        <v>25</v>
      </c>
      <c r="N135" s="278">
        <f>M135/10</f>
        <v>2.5</v>
      </c>
      <c r="O135" s="187">
        <f>H81</f>
        <v>0</v>
      </c>
      <c r="P135" s="278">
        <f>O135/10</f>
        <v>0</v>
      </c>
      <c r="Q135" s="187">
        <f>K81</f>
        <v>0</v>
      </c>
      <c r="R135" s="265">
        <f>Q135/10</f>
        <v>0</v>
      </c>
    </row>
    <row r="136" spans="1:18" ht="12.75">
      <c r="A136" s="96" t="s">
        <v>222</v>
      </c>
      <c r="B136" s="115"/>
      <c r="C136" s="115"/>
      <c r="D136" s="259">
        <f>SUM(D133:D135)</f>
        <v>39.5</v>
      </c>
      <c r="E136" s="257"/>
      <c r="F136" s="258">
        <f>SUM(F134:F135)</f>
        <v>56.5291734197731</v>
      </c>
      <c r="G136" s="391">
        <f>SUM(G133:G135)</f>
        <v>96.0291734197731</v>
      </c>
      <c r="H136" s="264"/>
      <c r="I136" s="82"/>
      <c r="J136" s="80"/>
      <c r="K136" s="54"/>
      <c r="L136" s="272"/>
      <c r="M136" s="187"/>
      <c r="N136" s="278"/>
      <c r="O136" s="187"/>
      <c r="P136" s="278"/>
      <c r="Q136" s="187"/>
      <c r="R136" s="218"/>
    </row>
    <row r="137" spans="1:18" ht="12.75">
      <c r="A137" s="95" t="s">
        <v>221</v>
      </c>
      <c r="B137" s="115"/>
      <c r="C137" s="115"/>
      <c r="D137" s="228"/>
      <c r="E137" s="228"/>
      <c r="F137" s="228"/>
      <c r="G137" s="228"/>
      <c r="H137" s="264"/>
      <c r="I137" s="82"/>
      <c r="J137" s="80"/>
      <c r="K137" s="54"/>
      <c r="L137" s="272"/>
      <c r="M137" s="48"/>
      <c r="N137" s="280"/>
      <c r="O137" s="48"/>
      <c r="P137" s="280"/>
      <c r="Q137" s="48"/>
      <c r="R137" s="222"/>
    </row>
    <row r="138" spans="1:18" ht="12.75">
      <c r="A138" s="96" t="s">
        <v>132</v>
      </c>
      <c r="B138" s="115"/>
      <c r="C138" s="115"/>
      <c r="D138" s="229">
        <f>B90</f>
        <v>1</v>
      </c>
      <c r="E138" s="239">
        <f>Q90</f>
        <v>1</v>
      </c>
      <c r="F138" s="230">
        <f>O90</f>
        <v>1</v>
      </c>
      <c r="G138" s="231">
        <f>R90</f>
        <v>2</v>
      </c>
      <c r="H138" s="264"/>
      <c r="I138" s="82">
        <f>K90</f>
        <v>10.5</v>
      </c>
      <c r="J138" s="80">
        <f>I138</f>
        <v>10.5</v>
      </c>
      <c r="K138" s="54">
        <f aca="true" t="shared" si="17" ref="K138:L140">I138/10</f>
        <v>1.05</v>
      </c>
      <c r="L138" s="272">
        <f t="shared" si="17"/>
        <v>1.05</v>
      </c>
      <c r="M138" s="273">
        <f>L90</f>
        <v>0</v>
      </c>
      <c r="N138" s="281">
        <f>M138/10</f>
        <v>0</v>
      </c>
      <c r="O138" s="273">
        <f>M90</f>
        <v>0</v>
      </c>
      <c r="P138" s="281">
        <f>O138/10</f>
        <v>0</v>
      </c>
      <c r="Q138" s="273">
        <f>N90</f>
        <v>0</v>
      </c>
      <c r="R138" s="268">
        <f>Q138/10</f>
        <v>0</v>
      </c>
    </row>
    <row r="139" spans="1:18" ht="12.75">
      <c r="A139" s="96" t="s">
        <v>133</v>
      </c>
      <c r="B139" s="115"/>
      <c r="C139" s="115"/>
      <c r="D139" s="232">
        <f>B91</f>
        <v>2</v>
      </c>
      <c r="E139" s="239">
        <f>Q91</f>
        <v>2</v>
      </c>
      <c r="F139" s="233">
        <f>O91</f>
        <v>4</v>
      </c>
      <c r="G139" s="234">
        <f>R91</f>
        <v>6</v>
      </c>
      <c r="H139" s="264"/>
      <c r="I139" s="247">
        <f>K91</f>
        <v>13.13</v>
      </c>
      <c r="J139" s="80">
        <f>I139</f>
        <v>13.13</v>
      </c>
      <c r="K139" s="266">
        <f t="shared" si="17"/>
        <v>1.3130000000000002</v>
      </c>
      <c r="L139" s="272">
        <f t="shared" si="17"/>
        <v>1.3130000000000002</v>
      </c>
      <c r="M139" s="273">
        <f>L91</f>
        <v>0</v>
      </c>
      <c r="N139" s="281">
        <f>M139/10</f>
        <v>0</v>
      </c>
      <c r="O139" s="273">
        <f>M91</f>
        <v>0</v>
      </c>
      <c r="P139" s="281">
        <f>O139/10</f>
        <v>0</v>
      </c>
      <c r="Q139" s="273">
        <f>N91</f>
        <v>0</v>
      </c>
      <c r="R139" s="268">
        <f>Q139/10</f>
        <v>0</v>
      </c>
    </row>
    <row r="140" spans="1:18" ht="12.75">
      <c r="A140" s="96" t="s">
        <v>134</v>
      </c>
      <c r="B140" s="115"/>
      <c r="C140" s="115"/>
      <c r="D140" s="229">
        <f>B92</f>
        <v>2</v>
      </c>
      <c r="E140" s="239">
        <f>Q92</f>
        <v>1.1</v>
      </c>
      <c r="F140" s="230">
        <f>O92</f>
        <v>2.2</v>
      </c>
      <c r="G140" s="231">
        <f>R92</f>
        <v>4.2</v>
      </c>
      <c r="H140" s="264"/>
      <c r="I140" s="82">
        <f>K92</f>
        <v>18.26</v>
      </c>
      <c r="J140" s="80">
        <f>I140</f>
        <v>18.26</v>
      </c>
      <c r="K140" s="267">
        <f t="shared" si="17"/>
        <v>1.826</v>
      </c>
      <c r="L140" s="274">
        <f t="shared" si="17"/>
        <v>1.826</v>
      </c>
      <c r="M140" s="273">
        <f>L92</f>
        <v>0</v>
      </c>
      <c r="N140" s="282">
        <f>M140/10</f>
        <v>0</v>
      </c>
      <c r="O140" s="273">
        <f>M92</f>
        <v>0</v>
      </c>
      <c r="P140" s="284">
        <f>O140/10</f>
        <v>0</v>
      </c>
      <c r="Q140" s="285">
        <f>N92</f>
        <v>0</v>
      </c>
      <c r="R140" s="269">
        <f>Q140/10</f>
        <v>0</v>
      </c>
    </row>
    <row r="141" spans="1:18" ht="12.75">
      <c r="A141" s="96" t="s">
        <v>223</v>
      </c>
      <c r="B141" s="115"/>
      <c r="C141" s="115"/>
      <c r="D141" s="232">
        <f>SUM(D138:D140)</f>
        <v>5</v>
      </c>
      <c r="E141" s="240"/>
      <c r="F141" s="233">
        <f>SUM(F138:F140)</f>
        <v>7.2</v>
      </c>
      <c r="G141" s="234">
        <f>SUM(G138:G140)</f>
        <v>12.2</v>
      </c>
      <c r="H141" s="264"/>
      <c r="I141" s="82"/>
      <c r="J141" s="80"/>
      <c r="K141" s="54"/>
      <c r="L141" s="272"/>
      <c r="M141" s="273"/>
      <c r="N141" s="281"/>
      <c r="O141" s="273"/>
      <c r="P141" s="281"/>
      <c r="Q141" s="273"/>
      <c r="R141" s="218"/>
    </row>
    <row r="142" spans="1:18" ht="12.75">
      <c r="A142" s="95" t="s">
        <v>224</v>
      </c>
      <c r="B142" s="115"/>
      <c r="C142" s="115"/>
      <c r="D142" s="232">
        <f>B102</f>
        <v>0.5</v>
      </c>
      <c r="E142" s="239">
        <f>Q102</f>
        <v>1.4</v>
      </c>
      <c r="F142" s="392">
        <f>O103</f>
        <v>0.7</v>
      </c>
      <c r="G142" s="234">
        <f>R103</f>
        <v>1.2</v>
      </c>
      <c r="H142" s="264"/>
      <c r="I142" s="82">
        <f>K102</f>
        <v>21</v>
      </c>
      <c r="J142" s="80">
        <f>I142</f>
        <v>21</v>
      </c>
      <c r="K142" s="266">
        <f>I142/10</f>
        <v>2.1</v>
      </c>
      <c r="L142" s="275">
        <f>J142/10</f>
        <v>2.1</v>
      </c>
      <c r="M142" s="48">
        <f>L102</f>
        <v>0</v>
      </c>
      <c r="N142" s="282">
        <f>M142/10</f>
        <v>0</v>
      </c>
      <c r="O142" s="48">
        <f>M102</f>
        <v>0</v>
      </c>
      <c r="P142" s="284">
        <f>O142/10</f>
        <v>0</v>
      </c>
      <c r="Q142" s="48">
        <f>N102</f>
        <v>0</v>
      </c>
      <c r="R142" s="269">
        <f>Q142/10</f>
        <v>0</v>
      </c>
    </row>
    <row r="143" spans="1:18" ht="15">
      <c r="A143" s="97" t="s">
        <v>81</v>
      </c>
      <c r="B143" s="115"/>
      <c r="C143" s="115"/>
      <c r="D143" s="232">
        <f>D133+D134+D135+D138+D139+D140+D142</f>
        <v>45</v>
      </c>
      <c r="E143" s="235"/>
      <c r="F143" s="395">
        <f>F133+F134+F135+F138+F139+F140+F142</f>
        <v>64.42917341977311</v>
      </c>
      <c r="G143" s="241">
        <f>G133+G134+G135+G138+G139+G140+G142</f>
        <v>109.42917341977311</v>
      </c>
      <c r="H143" s="264"/>
      <c r="I143" s="247">
        <f aca="true" t="shared" si="18" ref="I143:O143">SUM(I133:I142)</f>
        <v>102.39</v>
      </c>
      <c r="J143" s="136">
        <f t="shared" si="18"/>
        <v>141.89</v>
      </c>
      <c r="K143" s="266">
        <f t="shared" si="18"/>
        <v>10.239</v>
      </c>
      <c r="L143" s="276">
        <f t="shared" si="18"/>
        <v>14.189000000000002</v>
      </c>
      <c r="M143" s="277">
        <f t="shared" si="18"/>
        <v>79</v>
      </c>
      <c r="N143" s="283">
        <f t="shared" si="18"/>
        <v>7.9</v>
      </c>
      <c r="O143" s="277">
        <f t="shared" si="18"/>
        <v>0</v>
      </c>
      <c r="P143" s="284">
        <f>O143/10</f>
        <v>0</v>
      </c>
      <c r="Q143" s="286">
        <f>SUM(Q133:Q142)</f>
        <v>0</v>
      </c>
      <c r="R143" s="269">
        <f>Q143/10</f>
        <v>0</v>
      </c>
    </row>
    <row r="145" ht="15">
      <c r="B145" s="131" t="s">
        <v>278</v>
      </c>
    </row>
    <row r="147" spans="1:5" ht="12.75">
      <c r="A147" s="414" t="s">
        <v>82</v>
      </c>
      <c r="B147" s="99" t="s">
        <v>83</v>
      </c>
      <c r="C147" s="92" t="s">
        <v>79</v>
      </c>
      <c r="D147" s="98" t="s">
        <v>84</v>
      </c>
      <c r="E147" s="102" t="s">
        <v>86</v>
      </c>
    </row>
    <row r="148" spans="1:5" ht="12.75">
      <c r="A148" s="415"/>
      <c r="B148" s="100" t="s">
        <v>78</v>
      </c>
      <c r="C148" s="94" t="s">
        <v>80</v>
      </c>
      <c r="D148" s="101" t="s">
        <v>85</v>
      </c>
      <c r="E148" s="103" t="s">
        <v>87</v>
      </c>
    </row>
    <row r="149" spans="1:5" ht="12.75">
      <c r="A149" s="95" t="s">
        <v>220</v>
      </c>
      <c r="B149" s="24"/>
      <c r="C149" s="9"/>
      <c r="D149" s="146"/>
      <c r="E149" s="260"/>
    </row>
    <row r="150" spans="1:5" ht="12.75">
      <c r="A150" s="96" t="s">
        <v>129</v>
      </c>
      <c r="B150" s="24">
        <f>B49</f>
        <v>1</v>
      </c>
      <c r="C150" s="9"/>
      <c r="D150" s="146"/>
      <c r="E150" s="261">
        <f>R49</f>
        <v>1</v>
      </c>
    </row>
    <row r="151" spans="1:5" ht="13.5" customHeight="1">
      <c r="A151" s="96" t="s">
        <v>130</v>
      </c>
      <c r="B151" s="24">
        <f aca="true" t="shared" si="19" ref="B151:E152">D134</f>
        <v>26</v>
      </c>
      <c r="C151" s="9">
        <f t="shared" si="19"/>
        <v>1.1</v>
      </c>
      <c r="D151" s="182">
        <f t="shared" si="19"/>
        <v>38.64019448946516</v>
      </c>
      <c r="E151" s="248">
        <f t="shared" si="19"/>
        <v>64.64019448946516</v>
      </c>
    </row>
    <row r="152" spans="1:5" ht="12.75" customHeight="1">
      <c r="A152" s="96" t="s">
        <v>131</v>
      </c>
      <c r="B152" s="24">
        <f t="shared" si="19"/>
        <v>12.5</v>
      </c>
      <c r="C152" s="9">
        <f t="shared" si="19"/>
        <v>1</v>
      </c>
      <c r="D152" s="182">
        <f t="shared" si="19"/>
        <v>17.888978930307943</v>
      </c>
      <c r="E152" s="248">
        <f t="shared" si="19"/>
        <v>30.388978930307943</v>
      </c>
    </row>
    <row r="153" spans="1:5" ht="12.75">
      <c r="A153" s="95" t="s">
        <v>221</v>
      </c>
      <c r="B153" s="24"/>
      <c r="C153" s="9"/>
      <c r="D153" s="146"/>
      <c r="E153" s="260"/>
    </row>
    <row r="154" spans="1:5" ht="12.75">
      <c r="A154" s="96" t="s">
        <v>132</v>
      </c>
      <c r="B154" s="24">
        <f aca="true" t="shared" si="20" ref="B154:E156">D138</f>
        <v>1</v>
      </c>
      <c r="C154" s="143">
        <f t="shared" si="20"/>
        <v>1</v>
      </c>
      <c r="D154" s="146">
        <f t="shared" si="20"/>
        <v>1</v>
      </c>
      <c r="E154" s="260">
        <f t="shared" si="20"/>
        <v>2</v>
      </c>
    </row>
    <row r="155" spans="1:5" ht="12.75">
      <c r="A155" s="96" t="s">
        <v>133</v>
      </c>
      <c r="B155" s="24">
        <f t="shared" si="20"/>
        <v>2</v>
      </c>
      <c r="C155" s="143">
        <f t="shared" si="20"/>
        <v>2</v>
      </c>
      <c r="D155" s="146">
        <f t="shared" si="20"/>
        <v>4</v>
      </c>
      <c r="E155" s="260">
        <f t="shared" si="20"/>
        <v>6</v>
      </c>
    </row>
    <row r="156" spans="1:5" ht="12.75">
      <c r="A156" s="96" t="s">
        <v>134</v>
      </c>
      <c r="B156" s="24">
        <f t="shared" si="20"/>
        <v>2</v>
      </c>
      <c r="C156" s="143">
        <f t="shared" si="20"/>
        <v>1.1</v>
      </c>
      <c r="D156" s="146">
        <f t="shared" si="20"/>
        <v>2.2</v>
      </c>
      <c r="E156" s="260">
        <f t="shared" si="20"/>
        <v>4.2</v>
      </c>
    </row>
    <row r="157" spans="1:5" ht="12.75">
      <c r="A157" s="95" t="s">
        <v>224</v>
      </c>
      <c r="B157" s="24">
        <f>D142</f>
        <v>0.5</v>
      </c>
      <c r="C157" s="250">
        <f>E142</f>
        <v>1.4</v>
      </c>
      <c r="D157" s="182">
        <f>F142</f>
        <v>0.7</v>
      </c>
      <c r="E157" s="248">
        <f>G142</f>
        <v>1.2</v>
      </c>
    </row>
    <row r="158" spans="1:5" ht="12.75">
      <c r="A158" s="97" t="s">
        <v>81</v>
      </c>
      <c r="B158" s="24">
        <f>D143</f>
        <v>45</v>
      </c>
      <c r="C158" s="143"/>
      <c r="D158" s="182">
        <f>F143</f>
        <v>64.42917341977311</v>
      </c>
      <c r="E158" s="260">
        <f>G143</f>
        <v>109.42917341977311</v>
      </c>
    </row>
    <row r="159" spans="1:5" s="31" customFormat="1" ht="12.75">
      <c r="A159" s="290"/>
      <c r="B159" s="40"/>
      <c r="C159" s="40"/>
      <c r="D159" s="41"/>
      <c r="E159" s="40"/>
    </row>
    <row r="160" spans="1:5" s="31" customFormat="1" ht="12.75">
      <c r="A160" s="393"/>
      <c r="B160" s="249"/>
      <c r="C160" s="249"/>
      <c r="D160" s="251"/>
      <c r="E160" s="249"/>
    </row>
    <row r="161" spans="1:5" s="31" customFormat="1" ht="12.75">
      <c r="A161" s="393"/>
      <c r="B161" s="249"/>
      <c r="C161" s="249"/>
      <c r="D161" s="251"/>
      <c r="E161" s="249"/>
    </row>
    <row r="162" spans="1:5" s="31" customFormat="1" ht="12.75">
      <c r="A162" s="393"/>
      <c r="B162" s="249"/>
      <c r="C162" s="249"/>
      <c r="D162" s="251"/>
      <c r="E162" s="249"/>
    </row>
    <row r="163" ht="15">
      <c r="B163" s="131" t="s">
        <v>279</v>
      </c>
    </row>
    <row r="165" spans="1:4" ht="21">
      <c r="A165" s="287" t="s">
        <v>144</v>
      </c>
      <c r="B165" s="288" t="s">
        <v>83</v>
      </c>
      <c r="C165" s="288" t="s">
        <v>150</v>
      </c>
      <c r="D165" s="288" t="s">
        <v>151</v>
      </c>
    </row>
    <row r="166" spans="1:4" ht="12.75" customHeight="1">
      <c r="A166" s="291" t="s">
        <v>158</v>
      </c>
      <c r="B166" s="329">
        <f aca="true" t="shared" si="21" ref="B166:B171">B49</f>
        <v>1</v>
      </c>
      <c r="C166" s="330"/>
      <c r="D166" s="331">
        <f aca="true" t="shared" si="22" ref="D166:D171">R49</f>
        <v>1</v>
      </c>
    </row>
    <row r="167" spans="1:4" ht="12.75">
      <c r="A167" s="289" t="s">
        <v>145</v>
      </c>
      <c r="B167" s="332">
        <f t="shared" si="21"/>
        <v>4</v>
      </c>
      <c r="C167" s="333">
        <f>O50</f>
        <v>4.4</v>
      </c>
      <c r="D167" s="333">
        <f t="shared" si="22"/>
        <v>8.4</v>
      </c>
    </row>
    <row r="168" spans="1:4" ht="12.75">
      <c r="A168" s="289" t="s">
        <v>146</v>
      </c>
      <c r="B168" s="332">
        <f t="shared" si="21"/>
        <v>7</v>
      </c>
      <c r="C168" s="333">
        <f>O51</f>
        <v>7.700000000000001</v>
      </c>
      <c r="D168" s="333">
        <f t="shared" si="22"/>
        <v>14.700000000000001</v>
      </c>
    </row>
    <row r="169" spans="1:4" ht="12.75">
      <c r="A169" s="289" t="s">
        <v>147</v>
      </c>
      <c r="B169" s="332">
        <f t="shared" si="21"/>
        <v>7</v>
      </c>
      <c r="C169" s="333">
        <f>O52</f>
        <v>7.700000000000001</v>
      </c>
      <c r="D169" s="333">
        <f t="shared" si="22"/>
        <v>14.700000000000001</v>
      </c>
    </row>
    <row r="170" spans="1:4" ht="12.75">
      <c r="A170" s="289" t="s">
        <v>148</v>
      </c>
      <c r="B170" s="332">
        <f t="shared" si="21"/>
        <v>4</v>
      </c>
      <c r="C170" s="333">
        <f>O53</f>
        <v>4.4</v>
      </c>
      <c r="D170" s="333">
        <f t="shared" si="22"/>
        <v>8.4</v>
      </c>
    </row>
    <row r="171" spans="1:4" ht="12.75">
      <c r="A171" s="289" t="s">
        <v>149</v>
      </c>
      <c r="B171" s="332">
        <f t="shared" si="21"/>
        <v>4</v>
      </c>
      <c r="C171" s="333">
        <f>O54</f>
        <v>4.4</v>
      </c>
      <c r="D171" s="333">
        <f t="shared" si="22"/>
        <v>8.4</v>
      </c>
    </row>
    <row r="172" spans="1:4" ht="12.75">
      <c r="A172" s="289" t="s">
        <v>159</v>
      </c>
      <c r="B172" s="332"/>
      <c r="C172" s="333">
        <f>O56</f>
        <v>10.040194489465158</v>
      </c>
      <c r="D172" s="333">
        <f>R56</f>
        <v>10.040194489465158</v>
      </c>
    </row>
    <row r="173" spans="1:4" ht="12.75">
      <c r="A173" s="289" t="s">
        <v>32</v>
      </c>
      <c r="B173" s="332">
        <f>B57</f>
        <v>27</v>
      </c>
      <c r="C173" s="333">
        <f>O57</f>
        <v>38.64019448946516</v>
      </c>
      <c r="D173" s="333">
        <f>R57</f>
        <v>65.64019448946516</v>
      </c>
    </row>
    <row r="175" ht="15">
      <c r="B175" s="131" t="s">
        <v>280</v>
      </c>
    </row>
    <row r="177" spans="1:4" ht="12.75">
      <c r="A177" s="292" t="s">
        <v>152</v>
      </c>
      <c r="B177" s="293" t="s">
        <v>154</v>
      </c>
      <c r="C177" s="293" t="s">
        <v>154</v>
      </c>
      <c r="D177" s="293" t="s">
        <v>154</v>
      </c>
    </row>
    <row r="178" spans="1:4" ht="12.75">
      <c r="A178" s="294" t="s">
        <v>153</v>
      </c>
      <c r="B178" s="295" t="s">
        <v>155</v>
      </c>
      <c r="C178" s="295" t="s">
        <v>156</v>
      </c>
      <c r="D178" s="295" t="s">
        <v>157</v>
      </c>
    </row>
    <row r="179" spans="1:4" ht="12.75">
      <c r="A179" s="301" t="s">
        <v>225</v>
      </c>
      <c r="B179" s="302"/>
      <c r="C179" s="302"/>
      <c r="D179" s="302"/>
    </row>
    <row r="180" spans="1:4" ht="12.75">
      <c r="A180" s="297" t="s">
        <v>160</v>
      </c>
      <c r="B180" s="298">
        <f aca="true" t="shared" si="23" ref="B180:B191">B66</f>
        <v>0.3</v>
      </c>
      <c r="C180" s="299">
        <f aca="true" t="shared" si="24" ref="C180:C192">O66</f>
        <v>0.3</v>
      </c>
      <c r="D180" s="300">
        <f aca="true" t="shared" si="25" ref="D180:D192">R66</f>
        <v>0.6</v>
      </c>
    </row>
    <row r="181" spans="1:4" ht="12.75">
      <c r="A181" s="297" t="s">
        <v>161</v>
      </c>
      <c r="B181" s="298">
        <f t="shared" si="23"/>
        <v>0.2</v>
      </c>
      <c r="C181" s="299">
        <f t="shared" si="24"/>
        <v>0.2</v>
      </c>
      <c r="D181" s="300">
        <f t="shared" si="25"/>
        <v>0.4</v>
      </c>
    </row>
    <row r="182" spans="1:4" ht="12.75">
      <c r="A182" s="297" t="s">
        <v>162</v>
      </c>
      <c r="B182" s="298">
        <f t="shared" si="23"/>
        <v>0.4</v>
      </c>
      <c r="C182" s="299">
        <f t="shared" si="24"/>
        <v>0.4</v>
      </c>
      <c r="D182" s="300">
        <f t="shared" si="25"/>
        <v>0.8</v>
      </c>
    </row>
    <row r="183" spans="1:4" ht="12.75">
      <c r="A183" s="297" t="s">
        <v>163</v>
      </c>
      <c r="B183" s="298">
        <f t="shared" si="23"/>
        <v>0.3</v>
      </c>
      <c r="C183" s="299">
        <f t="shared" si="24"/>
        <v>0.3</v>
      </c>
      <c r="D183" s="300">
        <f t="shared" si="25"/>
        <v>0.6</v>
      </c>
    </row>
    <row r="184" spans="1:4" ht="12.75">
      <c r="A184" s="297" t="s">
        <v>164</v>
      </c>
      <c r="B184" s="298">
        <f t="shared" si="23"/>
        <v>1</v>
      </c>
      <c r="C184" s="299">
        <f t="shared" si="24"/>
        <v>1</v>
      </c>
      <c r="D184" s="300">
        <f t="shared" si="25"/>
        <v>2</v>
      </c>
    </row>
    <row r="185" spans="1:4" ht="12.75">
      <c r="A185" s="297" t="s">
        <v>165</v>
      </c>
      <c r="B185" s="298">
        <f t="shared" si="23"/>
        <v>0.3</v>
      </c>
      <c r="C185" s="299">
        <f t="shared" si="24"/>
        <v>0.3</v>
      </c>
      <c r="D185" s="300">
        <f t="shared" si="25"/>
        <v>0.6</v>
      </c>
    </row>
    <row r="186" spans="1:4" ht="12.75">
      <c r="A186" s="297" t="s">
        <v>166</v>
      </c>
      <c r="B186" s="298">
        <f t="shared" si="23"/>
        <v>0.5</v>
      </c>
      <c r="C186" s="299">
        <f t="shared" si="24"/>
        <v>0.5</v>
      </c>
      <c r="D186" s="300">
        <f t="shared" si="25"/>
        <v>1</v>
      </c>
    </row>
    <row r="187" spans="1:4" ht="12.75">
      <c r="A187" s="297" t="s">
        <v>167</v>
      </c>
      <c r="B187" s="298">
        <f t="shared" si="23"/>
        <v>0.5</v>
      </c>
      <c r="C187" s="299">
        <f t="shared" si="24"/>
        <v>0.5</v>
      </c>
      <c r="D187" s="300">
        <f t="shared" si="25"/>
        <v>1</v>
      </c>
    </row>
    <row r="188" spans="1:4" ht="12.75">
      <c r="A188" s="297" t="s">
        <v>168</v>
      </c>
      <c r="B188" s="298">
        <f t="shared" si="23"/>
        <v>0.5</v>
      </c>
      <c r="C188" s="299">
        <f t="shared" si="24"/>
        <v>0.5</v>
      </c>
      <c r="D188" s="300">
        <f t="shared" si="25"/>
        <v>1</v>
      </c>
    </row>
    <row r="189" spans="1:4" ht="12.75">
      <c r="A189" s="297" t="s">
        <v>169</v>
      </c>
      <c r="B189" s="298">
        <f t="shared" si="23"/>
        <v>0.3</v>
      </c>
      <c r="C189" s="299">
        <f t="shared" si="24"/>
        <v>0.3</v>
      </c>
      <c r="D189" s="300">
        <f t="shared" si="25"/>
        <v>0.6</v>
      </c>
    </row>
    <row r="190" spans="1:4" ht="12.75">
      <c r="A190" s="297" t="s">
        <v>170</v>
      </c>
      <c r="B190" s="298">
        <f t="shared" si="23"/>
        <v>0.2</v>
      </c>
      <c r="C190" s="299">
        <f t="shared" si="24"/>
        <v>0.2</v>
      </c>
      <c r="D190" s="300">
        <f t="shared" si="25"/>
        <v>0.4</v>
      </c>
    </row>
    <row r="191" spans="1:4" ht="12.75">
      <c r="A191" s="297" t="s">
        <v>171</v>
      </c>
      <c r="B191" s="298">
        <f t="shared" si="23"/>
        <v>0.2</v>
      </c>
      <c r="C191" s="299">
        <f t="shared" si="24"/>
        <v>0.2</v>
      </c>
      <c r="D191" s="300">
        <f t="shared" si="25"/>
        <v>0.4</v>
      </c>
    </row>
    <row r="192" spans="1:4" ht="12.75">
      <c r="A192" s="296" t="s">
        <v>172</v>
      </c>
      <c r="B192" s="298">
        <f>B78</f>
        <v>7.8</v>
      </c>
      <c r="C192" s="299">
        <f t="shared" si="24"/>
        <v>7.8</v>
      </c>
      <c r="D192" s="299">
        <f t="shared" si="25"/>
        <v>15.6</v>
      </c>
    </row>
    <row r="193" spans="1:4" ht="12.75">
      <c r="A193" s="296" t="s">
        <v>226</v>
      </c>
      <c r="B193" s="298">
        <f>SUM(B180:B192)</f>
        <v>12.5</v>
      </c>
      <c r="C193" s="298">
        <f>SUM(C180:C192)</f>
        <v>12.5</v>
      </c>
      <c r="D193" s="298">
        <f>SUM(D180:D192)</f>
        <v>25</v>
      </c>
    </row>
    <row r="194" spans="1:4" ht="12.75">
      <c r="A194" s="301" t="s">
        <v>227</v>
      </c>
      <c r="B194" s="298"/>
      <c r="C194" s="299"/>
      <c r="D194" s="299"/>
    </row>
    <row r="195" spans="1:4" ht="12.75">
      <c r="A195" s="296" t="s">
        <v>174</v>
      </c>
      <c r="B195" s="298">
        <f>B90</f>
        <v>1</v>
      </c>
      <c r="C195" s="299">
        <f>O90</f>
        <v>1</v>
      </c>
      <c r="D195" s="299">
        <f>R90</f>
        <v>2</v>
      </c>
    </row>
    <row r="196" spans="1:4" ht="12.75">
      <c r="A196" s="296" t="s">
        <v>175</v>
      </c>
      <c r="B196" s="298">
        <f>B91</f>
        <v>2</v>
      </c>
      <c r="C196" s="299">
        <f>O91</f>
        <v>4</v>
      </c>
      <c r="D196" s="299">
        <f>R91</f>
        <v>6</v>
      </c>
    </row>
    <row r="197" spans="1:4" ht="12.75">
      <c r="A197" s="296" t="s">
        <v>176</v>
      </c>
      <c r="B197" s="298">
        <f>B92</f>
        <v>2</v>
      </c>
      <c r="C197" s="299">
        <f>O92</f>
        <v>2.2</v>
      </c>
      <c r="D197" s="299">
        <f>R92</f>
        <v>4.2</v>
      </c>
    </row>
    <row r="198" spans="1:4" ht="12.75">
      <c r="A198" s="296" t="s">
        <v>228</v>
      </c>
      <c r="B198" s="298">
        <f>SUM(B195:B197)</f>
        <v>5</v>
      </c>
      <c r="C198" s="298">
        <f>SUM(C195:C197)</f>
        <v>7.2</v>
      </c>
      <c r="D198" s="298">
        <f>SUM(D195:D197)</f>
        <v>12.2</v>
      </c>
    </row>
    <row r="199" spans="1:4" ht="14.25" customHeight="1">
      <c r="A199" s="301" t="s">
        <v>229</v>
      </c>
      <c r="B199" s="298"/>
      <c r="C199" s="299"/>
      <c r="D199" s="299"/>
    </row>
    <row r="200" spans="1:4" ht="12.75">
      <c r="A200" s="296" t="s">
        <v>76</v>
      </c>
      <c r="B200" s="298">
        <f>B102</f>
        <v>0.5</v>
      </c>
      <c r="C200" s="299">
        <f>O102</f>
        <v>0.7</v>
      </c>
      <c r="D200" s="299">
        <f>R102</f>
        <v>1.2</v>
      </c>
    </row>
    <row r="201" spans="1:4" ht="12.75">
      <c r="A201" s="296"/>
      <c r="B201" s="298"/>
      <c r="C201" s="299"/>
      <c r="D201" s="299"/>
    </row>
    <row r="202" spans="1:4" ht="21">
      <c r="A202" s="296" t="s">
        <v>173</v>
      </c>
      <c r="B202" s="298">
        <v>0.5</v>
      </c>
      <c r="C202" s="299">
        <f>O80</f>
        <v>5.3889789303079425</v>
      </c>
      <c r="D202" s="299">
        <f>C202</f>
        <v>5.3889789303079425</v>
      </c>
    </row>
    <row r="203" spans="1:4" ht="12.75">
      <c r="A203" s="296" t="s">
        <v>32</v>
      </c>
      <c r="B203" s="298">
        <f>B193+B198+B202</f>
        <v>18</v>
      </c>
      <c r="C203" s="299">
        <f>C193+C198+C200+C202</f>
        <v>25.78897893030794</v>
      </c>
      <c r="D203" s="299">
        <f>D193+D198+D200+D202</f>
        <v>43.78897893030795</v>
      </c>
    </row>
    <row r="206" ht="15">
      <c r="B206" s="131" t="s">
        <v>281</v>
      </c>
    </row>
    <row r="208" ht="12.75">
      <c r="H208" t="s">
        <v>252</v>
      </c>
    </row>
    <row r="209" spans="1:12" ht="13.5">
      <c r="A209" s="34" t="s">
        <v>177</v>
      </c>
      <c r="B209" s="34" t="s">
        <v>178</v>
      </c>
      <c r="C209" s="34" t="s">
        <v>179</v>
      </c>
      <c r="D209" s="400" t="s">
        <v>253</v>
      </c>
      <c r="E209" s="34" t="s">
        <v>136</v>
      </c>
      <c r="F209" s="34" t="s">
        <v>137</v>
      </c>
      <c r="G209" s="34" t="s">
        <v>138</v>
      </c>
      <c r="H209" s="399" t="s">
        <v>245</v>
      </c>
      <c r="I209" s="399" t="s">
        <v>209</v>
      </c>
      <c r="J209" s="399" t="s">
        <v>251</v>
      </c>
      <c r="K209" s="399" t="s">
        <v>210</v>
      </c>
      <c r="L209" s="399" t="s">
        <v>211</v>
      </c>
    </row>
    <row r="210" spans="1:12" ht="13.5">
      <c r="A210" s="8" t="s">
        <v>47</v>
      </c>
      <c r="B210" s="303">
        <v>1</v>
      </c>
      <c r="C210" s="335">
        <v>39349</v>
      </c>
      <c r="D210" s="338">
        <f>B49</f>
        <v>1</v>
      </c>
      <c r="E210" s="8" t="s">
        <v>139</v>
      </c>
      <c r="F210" s="8" t="s">
        <v>230</v>
      </c>
      <c r="G210" s="8"/>
      <c r="H210" s="337"/>
      <c r="I210" s="337"/>
      <c r="J210" s="337"/>
      <c r="K210" s="337"/>
      <c r="L210" s="337">
        <f>D210</f>
        <v>1</v>
      </c>
    </row>
    <row r="211" spans="1:12" ht="13.5">
      <c r="A211" s="8" t="s">
        <v>145</v>
      </c>
      <c r="B211" s="303" t="s">
        <v>180</v>
      </c>
      <c r="C211" s="335" t="s">
        <v>232</v>
      </c>
      <c r="D211" s="338">
        <f>B50</f>
        <v>4</v>
      </c>
      <c r="E211" s="8" t="s">
        <v>140</v>
      </c>
      <c r="F211" s="8" t="s">
        <v>230</v>
      </c>
      <c r="G211" s="8" t="s">
        <v>184</v>
      </c>
      <c r="H211" s="337"/>
      <c r="I211" s="337"/>
      <c r="J211" s="337"/>
      <c r="K211" s="337"/>
      <c r="L211" s="337">
        <f>D211</f>
        <v>4</v>
      </c>
    </row>
    <row r="212" spans="1:12" ht="13.5">
      <c r="A212" s="8" t="s">
        <v>181</v>
      </c>
      <c r="B212" s="303" t="s">
        <v>180</v>
      </c>
      <c r="C212" s="335" t="s">
        <v>232</v>
      </c>
      <c r="D212" s="303">
        <v>0.3</v>
      </c>
      <c r="E212" s="8" t="s">
        <v>140</v>
      </c>
      <c r="F212" s="8" t="s">
        <v>230</v>
      </c>
      <c r="G212" s="8" t="s">
        <v>183</v>
      </c>
      <c r="H212" s="337">
        <f>D212</f>
        <v>0.3</v>
      </c>
      <c r="I212" s="337"/>
      <c r="J212" s="337"/>
      <c r="K212" s="337"/>
      <c r="L212" s="337"/>
    </row>
    <row r="213" spans="1:12" ht="13.5">
      <c r="A213" s="8" t="s">
        <v>182</v>
      </c>
      <c r="B213" s="303">
        <v>1</v>
      </c>
      <c r="C213" s="335">
        <v>39350</v>
      </c>
      <c r="D213" s="338">
        <f>B66</f>
        <v>0.3</v>
      </c>
      <c r="E213" s="8" t="s">
        <v>139</v>
      </c>
      <c r="F213" s="8" t="s">
        <v>230</v>
      </c>
      <c r="G213" s="8" t="s">
        <v>183</v>
      </c>
      <c r="H213" s="337"/>
      <c r="I213" s="337">
        <f>D213</f>
        <v>0.3</v>
      </c>
      <c r="J213" s="337"/>
      <c r="K213" s="337"/>
      <c r="L213" s="337"/>
    </row>
    <row r="214" spans="1:12" ht="13.5">
      <c r="A214" s="8" t="s">
        <v>185</v>
      </c>
      <c r="B214" s="8">
        <v>1</v>
      </c>
      <c r="C214" s="335">
        <v>39350</v>
      </c>
      <c r="D214" s="303">
        <v>0.3</v>
      </c>
      <c r="E214" s="8" t="s">
        <v>139</v>
      </c>
      <c r="F214" s="8" t="s">
        <v>230</v>
      </c>
      <c r="G214" s="8"/>
      <c r="H214" s="337"/>
      <c r="I214" s="337">
        <f>D214</f>
        <v>0.3</v>
      </c>
      <c r="J214" s="337"/>
      <c r="K214" s="337"/>
      <c r="L214" s="337"/>
    </row>
    <row r="215" spans="1:12" ht="13.5">
      <c r="A215" s="8" t="s">
        <v>212</v>
      </c>
      <c r="B215" s="8">
        <v>2</v>
      </c>
      <c r="C215" s="335">
        <v>39357</v>
      </c>
      <c r="D215" s="338">
        <f>B67</f>
        <v>0.2</v>
      </c>
      <c r="E215" s="8" t="s">
        <v>139</v>
      </c>
      <c r="F215" s="8" t="s">
        <v>230</v>
      </c>
      <c r="G215" s="8" t="s">
        <v>183</v>
      </c>
      <c r="H215" s="337"/>
      <c r="I215" s="337">
        <f>D215</f>
        <v>0.2</v>
      </c>
      <c r="J215" s="337"/>
      <c r="K215" s="337"/>
      <c r="L215" s="337"/>
    </row>
    <row r="216" spans="1:12" ht="13.5">
      <c r="A216" s="8" t="s">
        <v>146</v>
      </c>
      <c r="B216" s="8" t="s">
        <v>186</v>
      </c>
      <c r="C216" s="335" t="s">
        <v>233</v>
      </c>
      <c r="D216" s="338">
        <f>B51</f>
        <v>7</v>
      </c>
      <c r="E216" s="8" t="s">
        <v>140</v>
      </c>
      <c r="F216" s="8" t="s">
        <v>230</v>
      </c>
      <c r="G216" s="8" t="s">
        <v>184</v>
      </c>
      <c r="H216" s="337"/>
      <c r="I216" s="337"/>
      <c r="J216" s="337"/>
      <c r="K216" s="337"/>
      <c r="L216" s="337">
        <f>D216</f>
        <v>7</v>
      </c>
    </row>
    <row r="217" spans="1:12" ht="13.5">
      <c r="A217" s="8" t="s">
        <v>187</v>
      </c>
      <c r="B217" s="8" t="s">
        <v>186</v>
      </c>
      <c r="C217" s="335" t="s">
        <v>233</v>
      </c>
      <c r="D217" s="303">
        <v>0.3</v>
      </c>
      <c r="E217" s="8" t="s">
        <v>140</v>
      </c>
      <c r="F217" s="8" t="s">
        <v>230</v>
      </c>
      <c r="G217" s="8" t="s">
        <v>183</v>
      </c>
      <c r="H217" s="337">
        <f>D217</f>
        <v>0.3</v>
      </c>
      <c r="I217" s="337"/>
      <c r="J217" s="337"/>
      <c r="K217" s="337"/>
      <c r="L217" s="337"/>
    </row>
    <row r="218" spans="1:12" ht="13.5">
      <c r="A218" s="8" t="s">
        <v>188</v>
      </c>
      <c r="B218" s="8">
        <v>3</v>
      </c>
      <c r="C218" s="335">
        <v>39364</v>
      </c>
      <c r="D218" s="338">
        <f>B68</f>
        <v>0.4</v>
      </c>
      <c r="E218" s="8" t="s">
        <v>139</v>
      </c>
      <c r="F218" s="8" t="s">
        <v>230</v>
      </c>
      <c r="G218" s="8" t="s">
        <v>183</v>
      </c>
      <c r="H218" s="337"/>
      <c r="I218" s="337">
        <f>D218</f>
        <v>0.4</v>
      </c>
      <c r="J218" s="337"/>
      <c r="K218" s="337"/>
      <c r="L218" s="337"/>
    </row>
    <row r="219" spans="1:12" ht="13.5">
      <c r="A219" s="8" t="s">
        <v>247</v>
      </c>
      <c r="B219" s="8">
        <v>4</v>
      </c>
      <c r="C219" s="335">
        <v>39371</v>
      </c>
      <c r="D219" s="303">
        <v>1</v>
      </c>
      <c r="E219" s="8" t="s">
        <v>139</v>
      </c>
      <c r="F219" s="8" t="s">
        <v>230</v>
      </c>
      <c r="G219" s="8" t="s">
        <v>183</v>
      </c>
      <c r="H219" s="337">
        <f>D219</f>
        <v>1</v>
      </c>
      <c r="I219" s="337"/>
      <c r="J219" s="337"/>
      <c r="K219" s="337"/>
      <c r="L219" s="337"/>
    </row>
    <row r="220" spans="1:12" ht="13.5">
      <c r="A220" s="8" t="s">
        <v>189</v>
      </c>
      <c r="B220" s="8">
        <v>4</v>
      </c>
      <c r="C220" s="335">
        <v>39371</v>
      </c>
      <c r="D220" s="338">
        <f>B69</f>
        <v>0.3</v>
      </c>
      <c r="E220" s="8" t="s">
        <v>139</v>
      </c>
      <c r="F220" s="8" t="s">
        <v>230</v>
      </c>
      <c r="G220" s="8" t="s">
        <v>183</v>
      </c>
      <c r="H220" s="337"/>
      <c r="I220" s="337">
        <f>D220</f>
        <v>0.3</v>
      </c>
      <c r="J220" s="337"/>
      <c r="K220" s="337"/>
      <c r="L220" s="337"/>
    </row>
    <row r="221" spans="1:12" ht="13.5">
      <c r="A221" s="8" t="s">
        <v>190</v>
      </c>
      <c r="B221" s="8">
        <v>5</v>
      </c>
      <c r="C221" s="335">
        <v>39378</v>
      </c>
      <c r="D221" s="338">
        <f>B70</f>
        <v>1</v>
      </c>
      <c r="E221" s="8" t="s">
        <v>191</v>
      </c>
      <c r="F221" s="8" t="s">
        <v>230</v>
      </c>
      <c r="G221" s="8"/>
      <c r="H221" s="337"/>
      <c r="I221" s="337">
        <f>D221</f>
        <v>1</v>
      </c>
      <c r="J221" s="337"/>
      <c r="K221" s="337"/>
      <c r="L221" s="337"/>
    </row>
    <row r="222" spans="1:12" ht="13.5">
      <c r="A222" s="8" t="s">
        <v>147</v>
      </c>
      <c r="B222" s="8" t="s">
        <v>195</v>
      </c>
      <c r="C222" s="335" t="s">
        <v>234</v>
      </c>
      <c r="D222" s="338">
        <f>B52</f>
        <v>7</v>
      </c>
      <c r="E222" s="8" t="s">
        <v>140</v>
      </c>
      <c r="F222" s="8" t="s">
        <v>230</v>
      </c>
      <c r="G222" s="8" t="s">
        <v>184</v>
      </c>
      <c r="H222" s="337"/>
      <c r="I222" s="337"/>
      <c r="J222" s="337"/>
      <c r="K222" s="337"/>
      <c r="L222" s="337">
        <f>D222</f>
        <v>7</v>
      </c>
    </row>
    <row r="223" spans="1:12" ht="13.5">
      <c r="A223" s="8" t="s">
        <v>192</v>
      </c>
      <c r="B223" s="8" t="s">
        <v>195</v>
      </c>
      <c r="C223" s="335" t="s">
        <v>234</v>
      </c>
      <c r="D223" s="303">
        <v>0.6</v>
      </c>
      <c r="E223" s="8" t="s">
        <v>140</v>
      </c>
      <c r="F223" s="8" t="s">
        <v>230</v>
      </c>
      <c r="G223" s="8" t="s">
        <v>183</v>
      </c>
      <c r="H223" s="337">
        <f>D223</f>
        <v>0.6</v>
      </c>
      <c r="I223" s="337"/>
      <c r="J223" s="337"/>
      <c r="K223" s="337"/>
      <c r="L223" s="337"/>
    </row>
    <row r="224" spans="1:12" ht="13.5">
      <c r="A224" s="8" t="s">
        <v>193</v>
      </c>
      <c r="B224" s="8">
        <v>6</v>
      </c>
      <c r="C224" s="335">
        <v>39385</v>
      </c>
      <c r="D224" s="338">
        <f>B71</f>
        <v>0.3</v>
      </c>
      <c r="E224" s="8" t="s">
        <v>139</v>
      </c>
      <c r="F224" s="8" t="s">
        <v>230</v>
      </c>
      <c r="G224" s="8" t="s">
        <v>183</v>
      </c>
      <c r="H224" s="337"/>
      <c r="I224" s="337">
        <f>D224</f>
        <v>0.3</v>
      </c>
      <c r="J224" s="337"/>
      <c r="K224" s="337"/>
      <c r="L224" s="337"/>
    </row>
    <row r="225" spans="1:12" ht="13.5">
      <c r="A225" s="8" t="s">
        <v>248</v>
      </c>
      <c r="B225" s="8">
        <v>8</v>
      </c>
      <c r="C225" s="335">
        <v>39399</v>
      </c>
      <c r="D225" s="303">
        <v>1</v>
      </c>
      <c r="E225" s="8" t="s">
        <v>139</v>
      </c>
      <c r="F225" s="8" t="s">
        <v>230</v>
      </c>
      <c r="G225" s="8" t="s">
        <v>183</v>
      </c>
      <c r="H225" s="337">
        <f>D225</f>
        <v>1</v>
      </c>
      <c r="I225" s="337"/>
      <c r="J225" s="337"/>
      <c r="K225" s="337"/>
      <c r="L225" s="337"/>
    </row>
    <row r="226" spans="1:12" ht="13.5">
      <c r="A226" s="8" t="s">
        <v>148</v>
      </c>
      <c r="B226" s="8" t="s">
        <v>196</v>
      </c>
      <c r="C226" s="335" t="s">
        <v>235</v>
      </c>
      <c r="D226" s="338">
        <f>B53</f>
        <v>4</v>
      </c>
      <c r="E226" s="8" t="s">
        <v>140</v>
      </c>
      <c r="F226" s="8" t="s">
        <v>230</v>
      </c>
      <c r="G226" s="8" t="s">
        <v>184</v>
      </c>
      <c r="H226" s="337"/>
      <c r="I226" s="337"/>
      <c r="J226" s="337"/>
      <c r="K226" s="337"/>
      <c r="L226" s="337">
        <f>D226</f>
        <v>4</v>
      </c>
    </row>
    <row r="227" spans="1:12" ht="13.5">
      <c r="A227" s="8" t="s">
        <v>194</v>
      </c>
      <c r="B227" s="8" t="s">
        <v>196</v>
      </c>
      <c r="C227" s="335" t="s">
        <v>235</v>
      </c>
      <c r="D227" s="303">
        <v>0.6</v>
      </c>
      <c r="E227" s="8" t="s">
        <v>140</v>
      </c>
      <c r="F227" s="8" t="s">
        <v>230</v>
      </c>
      <c r="G227" s="8" t="s">
        <v>183</v>
      </c>
      <c r="H227" s="337">
        <f>D227</f>
        <v>0.6</v>
      </c>
      <c r="I227" s="337"/>
      <c r="J227" s="337"/>
      <c r="K227" s="337"/>
      <c r="L227" s="337"/>
    </row>
    <row r="228" spans="1:12" ht="13.5">
      <c r="A228" s="8" t="s">
        <v>197</v>
      </c>
      <c r="B228" s="8">
        <v>9</v>
      </c>
      <c r="C228" s="334">
        <v>39406</v>
      </c>
      <c r="D228" s="338">
        <f>B72</f>
        <v>0.5</v>
      </c>
      <c r="E228" s="8" t="s">
        <v>139</v>
      </c>
      <c r="F228" s="8" t="s">
        <v>230</v>
      </c>
      <c r="G228" s="8" t="s">
        <v>183</v>
      </c>
      <c r="H228" s="337"/>
      <c r="I228" s="337">
        <f>D228</f>
        <v>0.5</v>
      </c>
      <c r="J228" s="337"/>
      <c r="K228" s="337"/>
      <c r="L228" s="337"/>
    </row>
    <row r="229" spans="1:12" ht="13.5">
      <c r="A229" s="8" t="s">
        <v>199</v>
      </c>
      <c r="B229" s="8">
        <v>9</v>
      </c>
      <c r="C229" s="334">
        <v>39406</v>
      </c>
      <c r="D229" s="338">
        <f>B91/2</f>
        <v>1</v>
      </c>
      <c r="E229" s="8" t="s">
        <v>141</v>
      </c>
      <c r="F229" s="8" t="s">
        <v>230</v>
      </c>
      <c r="G229" s="8" t="s">
        <v>183</v>
      </c>
      <c r="H229" s="337"/>
      <c r="I229" s="337"/>
      <c r="J229" s="337">
        <f>D229</f>
        <v>1</v>
      </c>
      <c r="K229" s="337"/>
      <c r="L229" s="337"/>
    </row>
    <row r="230" spans="1:12" ht="13.5">
      <c r="A230" s="8" t="s">
        <v>198</v>
      </c>
      <c r="B230" s="8">
        <v>10</v>
      </c>
      <c r="C230" s="334">
        <v>39413</v>
      </c>
      <c r="D230" s="338">
        <f>B92</f>
        <v>2</v>
      </c>
      <c r="E230" s="8" t="s">
        <v>142</v>
      </c>
      <c r="F230" s="8" t="s">
        <v>231</v>
      </c>
      <c r="G230" s="8" t="s">
        <v>183</v>
      </c>
      <c r="H230" s="337"/>
      <c r="I230" s="337"/>
      <c r="J230" s="337">
        <f>D230</f>
        <v>2</v>
      </c>
      <c r="K230" s="337"/>
      <c r="L230" s="337"/>
    </row>
    <row r="231" spans="1:12" ht="13.5">
      <c r="A231" s="8" t="s">
        <v>214</v>
      </c>
      <c r="B231" s="8">
        <v>11</v>
      </c>
      <c r="C231" s="334">
        <v>39420</v>
      </c>
      <c r="D231" s="338">
        <f>B91/2</f>
        <v>1</v>
      </c>
      <c r="E231" s="8" t="s">
        <v>141</v>
      </c>
      <c r="F231" s="8" t="s">
        <v>230</v>
      </c>
      <c r="G231" s="8" t="s">
        <v>183</v>
      </c>
      <c r="H231" s="337"/>
      <c r="I231" s="337"/>
      <c r="J231" s="337">
        <f>D231</f>
        <v>1</v>
      </c>
      <c r="K231" s="337"/>
      <c r="L231" s="337"/>
    </row>
    <row r="232" spans="1:12" ht="13.5">
      <c r="A232" s="8" t="s">
        <v>200</v>
      </c>
      <c r="B232" s="8">
        <v>12</v>
      </c>
      <c r="C232" s="334">
        <v>39427</v>
      </c>
      <c r="D232" s="303">
        <v>0.2</v>
      </c>
      <c r="E232" s="8" t="s">
        <v>139</v>
      </c>
      <c r="F232" s="8" t="s">
        <v>230</v>
      </c>
      <c r="G232" s="8"/>
      <c r="H232" s="337"/>
      <c r="I232" s="337">
        <f>D232</f>
        <v>0.2</v>
      </c>
      <c r="J232" s="337"/>
      <c r="K232" s="337"/>
      <c r="L232" s="337"/>
    </row>
    <row r="233" spans="1:12" ht="13.5">
      <c r="A233" s="8" t="s">
        <v>213</v>
      </c>
      <c r="B233" s="8">
        <v>12</v>
      </c>
      <c r="C233" s="334">
        <v>39427</v>
      </c>
      <c r="D233" s="338">
        <f>B74</f>
        <v>0.5</v>
      </c>
      <c r="E233" s="8" t="s">
        <v>139</v>
      </c>
      <c r="F233" s="8" t="s">
        <v>230</v>
      </c>
      <c r="G233" s="8" t="s">
        <v>183</v>
      </c>
      <c r="H233" s="337"/>
      <c r="I233" s="337">
        <f>D233</f>
        <v>0.5</v>
      </c>
      <c r="J233" s="337"/>
      <c r="K233" s="337"/>
      <c r="L233" s="337"/>
    </row>
    <row r="234" spans="1:12" ht="13.5">
      <c r="A234" s="8" t="s">
        <v>249</v>
      </c>
      <c r="B234" s="8">
        <v>13</v>
      </c>
      <c r="C234" s="334">
        <v>39433</v>
      </c>
      <c r="D234" s="338">
        <v>1</v>
      </c>
      <c r="E234" s="8" t="s">
        <v>139</v>
      </c>
      <c r="F234" s="8" t="s">
        <v>230</v>
      </c>
      <c r="G234" s="8" t="s">
        <v>183</v>
      </c>
      <c r="H234" s="337">
        <f>D234</f>
        <v>1</v>
      </c>
      <c r="I234" s="337"/>
      <c r="J234" s="337"/>
      <c r="K234" s="337"/>
      <c r="L234" s="337"/>
    </row>
    <row r="235" spans="1:12" ht="13.5">
      <c r="A235" s="8" t="s">
        <v>149</v>
      </c>
      <c r="B235" s="8" t="s">
        <v>201</v>
      </c>
      <c r="C235" s="336" t="s">
        <v>236</v>
      </c>
      <c r="D235" s="338">
        <f>B54</f>
        <v>4</v>
      </c>
      <c r="E235" s="8" t="s">
        <v>140</v>
      </c>
      <c r="F235" s="8" t="s">
        <v>230</v>
      </c>
      <c r="G235" s="8" t="s">
        <v>184</v>
      </c>
      <c r="H235" s="337"/>
      <c r="I235" s="337"/>
      <c r="J235" s="337"/>
      <c r="K235" s="337"/>
      <c r="L235" s="337">
        <f>D235</f>
        <v>4</v>
      </c>
    </row>
    <row r="236" spans="1:12" ht="13.5">
      <c r="A236" s="8" t="s">
        <v>246</v>
      </c>
      <c r="B236" s="8" t="s">
        <v>201</v>
      </c>
      <c r="C236" s="336" t="s">
        <v>236</v>
      </c>
      <c r="D236" s="303">
        <v>1</v>
      </c>
      <c r="E236" s="8" t="s">
        <v>140</v>
      </c>
      <c r="F236" s="8" t="s">
        <v>230</v>
      </c>
      <c r="G236" s="8" t="s">
        <v>183</v>
      </c>
      <c r="H236" s="337">
        <f>D236</f>
        <v>1</v>
      </c>
      <c r="I236" s="337"/>
      <c r="J236" s="337"/>
      <c r="K236" s="337"/>
      <c r="L236" s="337"/>
    </row>
    <row r="237" spans="1:12" ht="13.5">
      <c r="A237" s="8" t="s">
        <v>202</v>
      </c>
      <c r="B237" s="8">
        <v>13</v>
      </c>
      <c r="C237" s="334">
        <v>39434</v>
      </c>
      <c r="D237" s="338">
        <f>B75</f>
        <v>0.3</v>
      </c>
      <c r="E237" s="8" t="s">
        <v>139</v>
      </c>
      <c r="F237" s="8" t="s">
        <v>230</v>
      </c>
      <c r="G237" s="8" t="s">
        <v>183</v>
      </c>
      <c r="H237" s="337"/>
      <c r="I237" s="337">
        <f>D237</f>
        <v>0.3</v>
      </c>
      <c r="J237" s="337"/>
      <c r="K237" s="337"/>
      <c r="L237" s="337"/>
    </row>
    <row r="238" spans="1:12" ht="13.5">
      <c r="A238" s="8" t="s">
        <v>203</v>
      </c>
      <c r="B238" s="8">
        <v>13</v>
      </c>
      <c r="C238" s="334">
        <v>39434</v>
      </c>
      <c r="D238" s="338">
        <f>B76</f>
        <v>0.2</v>
      </c>
      <c r="E238" s="8" t="s">
        <v>139</v>
      </c>
      <c r="F238" s="8" t="s">
        <v>230</v>
      </c>
      <c r="G238" s="8" t="s">
        <v>183</v>
      </c>
      <c r="H238" s="337"/>
      <c r="I238" s="337">
        <f>D238</f>
        <v>0.2</v>
      </c>
      <c r="J238" s="337"/>
      <c r="K238" s="337"/>
      <c r="L238" s="337"/>
    </row>
    <row r="239" spans="1:12" ht="13.5">
      <c r="A239" s="8" t="s">
        <v>204</v>
      </c>
      <c r="B239" s="8">
        <v>13</v>
      </c>
      <c r="C239" s="334">
        <v>39434</v>
      </c>
      <c r="D239" s="338">
        <f>B77</f>
        <v>0.2</v>
      </c>
      <c r="E239" s="8" t="s">
        <v>139</v>
      </c>
      <c r="F239" s="8" t="s">
        <v>230</v>
      </c>
      <c r="G239" s="8" t="s">
        <v>183</v>
      </c>
      <c r="H239" s="337"/>
      <c r="I239" s="337">
        <f>D239</f>
        <v>0.2</v>
      </c>
      <c r="J239" s="337"/>
      <c r="K239" s="337"/>
      <c r="L239" s="337"/>
    </row>
    <row r="240" spans="1:12" ht="13.5">
      <c r="A240" s="8" t="s">
        <v>250</v>
      </c>
      <c r="B240" s="8">
        <v>15</v>
      </c>
      <c r="C240" s="334">
        <v>39097</v>
      </c>
      <c r="D240" s="303">
        <v>2</v>
      </c>
      <c r="E240" s="8" t="s">
        <v>139</v>
      </c>
      <c r="F240" s="8" t="s">
        <v>230</v>
      </c>
      <c r="G240" s="8" t="s">
        <v>183</v>
      </c>
      <c r="H240" s="337">
        <f>D240</f>
        <v>2</v>
      </c>
      <c r="I240" s="337"/>
      <c r="J240" s="337"/>
      <c r="K240" s="337"/>
      <c r="L240" s="337"/>
    </row>
    <row r="241" spans="1:12" ht="13.5">
      <c r="A241" s="8" t="s">
        <v>205</v>
      </c>
      <c r="B241" s="8">
        <v>14.15</v>
      </c>
      <c r="C241" s="336" t="s">
        <v>237</v>
      </c>
      <c r="D241" s="338">
        <f>B90</f>
        <v>1</v>
      </c>
      <c r="E241" s="8" t="s">
        <v>206</v>
      </c>
      <c r="F241" s="8" t="s">
        <v>207</v>
      </c>
      <c r="G241" s="8"/>
      <c r="H241" s="337"/>
      <c r="I241" s="337"/>
      <c r="J241" s="337">
        <f>D241</f>
        <v>1</v>
      </c>
      <c r="K241" s="337"/>
      <c r="L241" s="337"/>
    </row>
    <row r="242" spans="1:12" ht="13.5">
      <c r="A242" s="8" t="s">
        <v>143</v>
      </c>
      <c r="B242" s="304" t="s">
        <v>239</v>
      </c>
      <c r="C242" s="336" t="s">
        <v>238</v>
      </c>
      <c r="D242" s="338">
        <f>B102</f>
        <v>0.5</v>
      </c>
      <c r="E242" s="8" t="s">
        <v>139</v>
      </c>
      <c r="F242" s="8" t="s">
        <v>208</v>
      </c>
      <c r="G242" s="8"/>
      <c r="H242" s="337"/>
      <c r="I242" s="337"/>
      <c r="J242" s="337"/>
      <c r="K242" s="337">
        <f>D242</f>
        <v>0.5</v>
      </c>
      <c r="L242" s="337"/>
    </row>
    <row r="243" spans="1:12" ht="13.5">
      <c r="A243" s="8" t="s">
        <v>32</v>
      </c>
      <c r="B243" s="8"/>
      <c r="C243" s="336"/>
      <c r="D243" s="338">
        <f>SUM(D210:D242)</f>
        <v>45.000000000000014</v>
      </c>
      <c r="E243" s="8"/>
      <c r="F243" s="8"/>
      <c r="G243" s="8"/>
      <c r="H243" s="337">
        <f>SUM(H210:H242)</f>
        <v>7.800000000000001</v>
      </c>
      <c r="I243" s="337">
        <f>SUM(I210:I242)</f>
        <v>4.7</v>
      </c>
      <c r="J243" s="337">
        <f>SUM(J210:J242)</f>
        <v>5</v>
      </c>
      <c r="K243" s="337">
        <f>SUM(K210:K242)</f>
        <v>0.5</v>
      </c>
      <c r="L243" s="337">
        <f>SUM(L210:L242)</f>
        <v>27</v>
      </c>
    </row>
    <row r="244" spans="1:7" ht="12.75">
      <c r="A244" s="305"/>
      <c r="B244" s="305"/>
      <c r="C244" s="305"/>
      <c r="D244" s="306"/>
      <c r="E244" s="305"/>
      <c r="F244" s="305"/>
      <c r="G244" s="305"/>
    </row>
    <row r="245" spans="1:14" ht="15">
      <c r="A245" s="42"/>
      <c r="B245" s="131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</row>
    <row r="246" spans="1:14" ht="15">
      <c r="A246" s="42"/>
      <c r="B246" s="131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</row>
    <row r="247" spans="1:14" ht="12.75">
      <c r="A247" s="42"/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42"/>
      <c r="M247" s="42"/>
      <c r="N247" s="42"/>
    </row>
    <row r="248" spans="1:14" ht="13.5">
      <c r="A248" s="305"/>
      <c r="B248" s="305"/>
      <c r="C248" s="305"/>
      <c r="D248" s="305"/>
      <c r="E248" s="305"/>
      <c r="F248" s="305"/>
      <c r="G248" s="305"/>
      <c r="H248" s="305"/>
      <c r="I248" s="307"/>
      <c r="J248" s="305"/>
      <c r="K248" s="305"/>
      <c r="L248" s="42"/>
      <c r="M248" s="42"/>
      <c r="N248" s="42"/>
    </row>
    <row r="249" spans="1:14" ht="13.5">
      <c r="A249" s="305"/>
      <c r="B249" s="305"/>
      <c r="C249" s="305"/>
      <c r="D249" s="305"/>
      <c r="E249" s="305"/>
      <c r="F249" s="306"/>
      <c r="G249" s="308"/>
      <c r="H249" s="309"/>
      <c r="I249" s="305"/>
      <c r="J249" s="305"/>
      <c r="K249" s="310"/>
      <c r="L249" s="42"/>
      <c r="M249" s="42"/>
      <c r="N249" s="42"/>
    </row>
    <row r="250" spans="1:14" ht="13.5">
      <c r="A250" s="305"/>
      <c r="B250" s="305"/>
      <c r="C250" s="305"/>
      <c r="D250" s="305"/>
      <c r="E250" s="305"/>
      <c r="F250" s="306"/>
      <c r="G250" s="308"/>
      <c r="H250" s="308"/>
      <c r="I250" s="305"/>
      <c r="J250" s="305"/>
      <c r="K250" s="310"/>
      <c r="L250" s="42"/>
      <c r="M250" s="42"/>
      <c r="N250" s="42"/>
    </row>
    <row r="251" spans="1:14" ht="13.5">
      <c r="A251" s="305"/>
      <c r="B251" s="307"/>
      <c r="C251" s="305"/>
      <c r="D251" s="305"/>
      <c r="E251" s="305"/>
      <c r="F251" s="306"/>
      <c r="G251" s="308"/>
      <c r="H251" s="308"/>
      <c r="I251" s="305"/>
      <c r="J251" s="305"/>
      <c r="K251" s="310"/>
      <c r="L251" s="42"/>
      <c r="M251" s="42"/>
      <c r="N251" s="42"/>
    </row>
    <row r="252" spans="1:14" ht="13.5">
      <c r="A252" s="307"/>
      <c r="B252" s="307"/>
      <c r="C252" s="307"/>
      <c r="D252" s="307"/>
      <c r="E252" s="307"/>
      <c r="F252" s="308"/>
      <c r="G252" s="308"/>
      <c r="H252" s="308"/>
      <c r="I252" s="307"/>
      <c r="J252" s="307"/>
      <c r="K252" s="310"/>
      <c r="L252" s="42"/>
      <c r="M252" s="42"/>
      <c r="N252" s="42"/>
    </row>
    <row r="253" spans="1:14" ht="13.5">
      <c r="A253" s="307"/>
      <c r="B253" s="307"/>
      <c r="C253" s="307"/>
      <c r="D253" s="307"/>
      <c r="E253" s="307"/>
      <c r="F253" s="308"/>
      <c r="G253" s="308"/>
      <c r="H253" s="308"/>
      <c r="I253" s="307"/>
      <c r="J253" s="307"/>
      <c r="K253" s="310"/>
      <c r="L253" s="42"/>
      <c r="M253" s="42"/>
      <c r="N253" s="42"/>
    </row>
    <row r="254" spans="1:14" ht="13.5">
      <c r="A254" s="307"/>
      <c r="B254" s="307"/>
      <c r="C254" s="307"/>
      <c r="D254" s="307"/>
      <c r="E254" s="307"/>
      <c r="F254" s="308"/>
      <c r="G254" s="308"/>
      <c r="H254" s="308"/>
      <c r="I254" s="307"/>
      <c r="J254" s="307"/>
      <c r="K254" s="310"/>
      <c r="L254" s="42"/>
      <c r="M254" s="42"/>
      <c r="N254" s="42"/>
    </row>
    <row r="255" spans="1:14" ht="13.5">
      <c r="A255" s="311"/>
      <c r="B255" s="307"/>
      <c r="C255" s="307"/>
      <c r="D255" s="307"/>
      <c r="E255" s="307"/>
      <c r="F255" s="308"/>
      <c r="G255" s="312"/>
      <c r="H255" s="312"/>
      <c r="I255" s="307"/>
      <c r="J255" s="307"/>
      <c r="K255" s="310"/>
      <c r="L255" s="42"/>
      <c r="M255" s="42"/>
      <c r="N255" s="42"/>
    </row>
    <row r="256" spans="1:14" ht="13.5">
      <c r="A256" s="311"/>
      <c r="B256" s="307"/>
      <c r="C256" s="307"/>
      <c r="D256" s="307"/>
      <c r="E256" s="308"/>
      <c r="F256" s="312"/>
      <c r="G256" s="312"/>
      <c r="H256" s="307"/>
      <c r="I256" s="307"/>
      <c r="J256" s="310"/>
      <c r="K256" s="305"/>
      <c r="L256" s="42"/>
      <c r="M256" s="42"/>
      <c r="N256" s="42"/>
    </row>
    <row r="257" spans="1:14" ht="13.5">
      <c r="A257" s="311"/>
      <c r="B257" s="307"/>
      <c r="C257" s="307"/>
      <c r="D257" s="307"/>
      <c r="E257" s="308"/>
      <c r="F257" s="312"/>
      <c r="G257" s="312"/>
      <c r="H257" s="307"/>
      <c r="I257" s="307"/>
      <c r="J257" s="310"/>
      <c r="K257" s="305"/>
      <c r="L257" s="42"/>
      <c r="M257" s="42"/>
      <c r="N257" s="42"/>
    </row>
    <row r="258" spans="1:14" ht="13.5">
      <c r="A258" s="311"/>
      <c r="B258" s="307"/>
      <c r="C258" s="307"/>
      <c r="D258" s="307"/>
      <c r="E258" s="308"/>
      <c r="F258" s="312"/>
      <c r="G258" s="312"/>
      <c r="H258" s="307"/>
      <c r="I258" s="307"/>
      <c r="J258" s="310"/>
      <c r="K258" s="305"/>
      <c r="L258" s="42"/>
      <c r="M258" s="42"/>
      <c r="N258" s="42"/>
    </row>
    <row r="259" spans="1:14" ht="13.5">
      <c r="A259" s="311"/>
      <c r="B259" s="307"/>
      <c r="C259" s="307"/>
      <c r="D259" s="307"/>
      <c r="E259" s="308"/>
      <c r="F259" s="312"/>
      <c r="G259" s="312"/>
      <c r="H259" s="307"/>
      <c r="I259" s="307"/>
      <c r="J259" s="310"/>
      <c r="K259" s="305"/>
      <c r="L259" s="42"/>
      <c r="M259" s="42"/>
      <c r="N259" s="42"/>
    </row>
    <row r="260" spans="1:14" ht="13.5">
      <c r="A260" s="311"/>
      <c r="B260" s="307"/>
      <c r="C260" s="307"/>
      <c r="D260" s="307"/>
      <c r="E260" s="308"/>
      <c r="F260" s="312"/>
      <c r="G260" s="312"/>
      <c r="H260" s="307"/>
      <c r="I260" s="307"/>
      <c r="J260" s="310"/>
      <c r="K260" s="305"/>
      <c r="L260" s="42"/>
      <c r="M260" s="42"/>
      <c r="N260" s="42"/>
    </row>
    <row r="261" spans="1:14" ht="13.5">
      <c r="A261" s="307"/>
      <c r="B261" s="307"/>
      <c r="C261" s="307"/>
      <c r="D261" s="307"/>
      <c r="E261" s="308"/>
      <c r="F261" s="308"/>
      <c r="G261" s="308"/>
      <c r="H261" s="307"/>
      <c r="I261" s="307"/>
      <c r="J261" s="310"/>
      <c r="K261" s="305"/>
      <c r="L261" s="42"/>
      <c r="M261" s="42"/>
      <c r="N261" s="42"/>
    </row>
    <row r="262" spans="1:14" ht="13.5">
      <c r="A262" s="307"/>
      <c r="B262" s="307"/>
      <c r="C262" s="307"/>
      <c r="D262" s="307"/>
      <c r="E262" s="308"/>
      <c r="F262" s="308"/>
      <c r="G262" s="308"/>
      <c r="H262" s="307"/>
      <c r="I262" s="307"/>
      <c r="J262" s="310"/>
      <c r="K262" s="305"/>
      <c r="L262" s="42"/>
      <c r="M262" s="42"/>
      <c r="N262" s="42"/>
    </row>
    <row r="263" spans="1:14" ht="13.5">
      <c r="A263" s="307"/>
      <c r="B263" s="307"/>
      <c r="C263" s="307"/>
      <c r="D263" s="307"/>
      <c r="E263" s="308"/>
      <c r="F263" s="308"/>
      <c r="G263" s="308"/>
      <c r="H263" s="307"/>
      <c r="I263" s="307"/>
      <c r="J263" s="310"/>
      <c r="K263" s="305"/>
      <c r="L263" s="42"/>
      <c r="M263" s="42"/>
      <c r="N263" s="42"/>
    </row>
    <row r="264" spans="1:14" ht="13.5">
      <c r="A264" s="307"/>
      <c r="B264" s="307"/>
      <c r="C264" s="307"/>
      <c r="D264" s="307"/>
      <c r="E264" s="308"/>
      <c r="F264" s="308"/>
      <c r="G264" s="308"/>
      <c r="H264" s="307"/>
      <c r="I264" s="307"/>
      <c r="J264" s="310"/>
      <c r="K264" s="305"/>
      <c r="L264" s="42"/>
      <c r="M264" s="42"/>
      <c r="N264" s="42"/>
    </row>
    <row r="265" spans="1:14" ht="13.5">
      <c r="A265" s="311"/>
      <c r="B265" s="307"/>
      <c r="C265" s="307"/>
      <c r="D265" s="307"/>
      <c r="E265" s="308"/>
      <c r="F265" s="312"/>
      <c r="G265" s="312"/>
      <c r="H265" s="307"/>
      <c r="I265" s="307"/>
      <c r="J265" s="310"/>
      <c r="K265" s="305"/>
      <c r="L265" s="42"/>
      <c r="M265" s="42"/>
      <c r="N265" s="42"/>
    </row>
    <row r="266" spans="1:14" ht="13.5">
      <c r="A266" s="307"/>
      <c r="B266" s="307"/>
      <c r="C266" s="307"/>
      <c r="D266" s="307"/>
      <c r="E266" s="308"/>
      <c r="F266" s="308"/>
      <c r="G266" s="308"/>
      <c r="H266" s="307"/>
      <c r="I266" s="307"/>
      <c r="J266" s="310"/>
      <c r="K266" s="305"/>
      <c r="L266" s="42"/>
      <c r="M266" s="42"/>
      <c r="N266" s="42"/>
    </row>
    <row r="267" spans="1:14" ht="13.5">
      <c r="A267" s="307"/>
      <c r="B267" s="307"/>
      <c r="C267" s="307"/>
      <c r="D267" s="307"/>
      <c r="E267" s="308"/>
      <c r="F267" s="308"/>
      <c r="G267" s="308"/>
      <c r="H267" s="307"/>
      <c r="I267" s="307"/>
      <c r="J267" s="310"/>
      <c r="K267" s="305"/>
      <c r="L267" s="42"/>
      <c r="M267" s="42"/>
      <c r="N267" s="42"/>
    </row>
    <row r="268" spans="1:14" ht="13.5">
      <c r="A268" s="307"/>
      <c r="B268" s="307"/>
      <c r="C268" s="307"/>
      <c r="D268" s="307"/>
      <c r="E268" s="308"/>
      <c r="F268" s="308"/>
      <c r="G268" s="308"/>
      <c r="H268" s="307"/>
      <c r="I268" s="307"/>
      <c r="J268" s="310"/>
      <c r="K268" s="305"/>
      <c r="L268" s="42"/>
      <c r="M268" s="42"/>
      <c r="N268" s="42"/>
    </row>
    <row r="269" spans="1:14" ht="13.5">
      <c r="A269" s="307"/>
      <c r="B269" s="307"/>
      <c r="C269" s="307"/>
      <c r="D269" s="307"/>
      <c r="E269" s="308"/>
      <c r="F269" s="308"/>
      <c r="G269" s="308"/>
      <c r="H269" s="307"/>
      <c r="I269" s="307"/>
      <c r="J269" s="310"/>
      <c r="K269" s="305"/>
      <c r="L269" s="42"/>
      <c r="M269" s="42"/>
      <c r="N269" s="42"/>
    </row>
    <row r="270" spans="1:14" ht="13.5">
      <c r="A270" s="307"/>
      <c r="B270" s="307"/>
      <c r="C270" s="307"/>
      <c r="D270" s="307"/>
      <c r="E270" s="308"/>
      <c r="F270" s="308"/>
      <c r="G270" s="308"/>
      <c r="H270" s="307"/>
      <c r="I270" s="307"/>
      <c r="J270" s="310"/>
      <c r="K270" s="305"/>
      <c r="L270" s="42"/>
      <c r="M270" s="42"/>
      <c r="N270" s="42"/>
    </row>
    <row r="271" spans="1:14" ht="13.5">
      <c r="A271" s="307"/>
      <c r="B271" s="307"/>
      <c r="C271" s="307"/>
      <c r="D271" s="307"/>
      <c r="E271" s="308"/>
      <c r="F271" s="308"/>
      <c r="G271" s="308"/>
      <c r="H271" s="307"/>
      <c r="I271" s="307"/>
      <c r="J271" s="310"/>
      <c r="K271" s="305"/>
      <c r="L271" s="42"/>
      <c r="M271" s="42"/>
      <c r="N271" s="42"/>
    </row>
    <row r="272" spans="1:14" ht="13.5">
      <c r="A272" s="307"/>
      <c r="B272" s="307"/>
      <c r="C272" s="307"/>
      <c r="D272" s="307"/>
      <c r="E272" s="308"/>
      <c r="F272" s="308"/>
      <c r="G272" s="308"/>
      <c r="H272" s="307"/>
      <c r="I272" s="307"/>
      <c r="J272" s="310"/>
      <c r="K272" s="305"/>
      <c r="L272" s="42"/>
      <c r="M272" s="42"/>
      <c r="N272" s="42"/>
    </row>
    <row r="273" spans="1:14" ht="13.5">
      <c r="A273" s="307"/>
      <c r="B273" s="307"/>
      <c r="C273" s="307"/>
      <c r="D273" s="307"/>
      <c r="E273" s="308"/>
      <c r="F273" s="308"/>
      <c r="G273" s="308"/>
      <c r="H273" s="307"/>
      <c r="I273" s="307"/>
      <c r="J273" s="310"/>
      <c r="K273" s="305"/>
      <c r="L273" s="42"/>
      <c r="M273" s="42"/>
      <c r="N273" s="42"/>
    </row>
    <row r="274" spans="1:14" ht="13.5">
      <c r="A274" s="307"/>
      <c r="B274" s="307"/>
      <c r="C274" s="307"/>
      <c r="D274" s="307"/>
      <c r="E274" s="308"/>
      <c r="F274" s="308"/>
      <c r="G274" s="308"/>
      <c r="H274" s="307"/>
      <c r="I274" s="307"/>
      <c r="J274" s="310"/>
      <c r="K274" s="305"/>
      <c r="L274" s="42"/>
      <c r="M274" s="42"/>
      <c r="N274" s="42"/>
    </row>
    <row r="275" spans="1:14" ht="13.5">
      <c r="A275" s="307"/>
      <c r="B275" s="307"/>
      <c r="C275" s="307"/>
      <c r="D275" s="307"/>
      <c r="E275" s="308"/>
      <c r="F275" s="308"/>
      <c r="G275" s="308"/>
      <c r="H275" s="307"/>
      <c r="I275" s="307"/>
      <c r="J275" s="310"/>
      <c r="K275" s="305"/>
      <c r="L275" s="42"/>
      <c r="M275" s="42"/>
      <c r="N275" s="42"/>
    </row>
    <row r="276" spans="1:14" ht="13.5">
      <c r="A276" s="307"/>
      <c r="B276" s="307"/>
      <c r="C276" s="307"/>
      <c r="D276" s="307"/>
      <c r="E276" s="308"/>
      <c r="F276" s="308"/>
      <c r="G276" s="308"/>
      <c r="H276" s="307"/>
      <c r="I276" s="307"/>
      <c r="J276" s="310"/>
      <c r="K276" s="305"/>
      <c r="L276" s="42"/>
      <c r="M276" s="42"/>
      <c r="N276" s="42"/>
    </row>
    <row r="277" spans="1:14" ht="13.5">
      <c r="A277" s="307"/>
      <c r="B277" s="307"/>
      <c r="C277" s="307"/>
      <c r="D277" s="307"/>
      <c r="E277" s="308"/>
      <c r="F277" s="308"/>
      <c r="G277" s="308"/>
      <c r="H277" s="307"/>
      <c r="I277" s="307"/>
      <c r="J277" s="310"/>
      <c r="K277" s="305"/>
      <c r="L277" s="42"/>
      <c r="M277" s="42"/>
      <c r="N277" s="42"/>
    </row>
    <row r="278" spans="1:14" ht="13.5">
      <c r="A278" s="307"/>
      <c r="B278" s="307"/>
      <c r="C278" s="307"/>
      <c r="D278" s="307"/>
      <c r="E278" s="308"/>
      <c r="F278" s="308"/>
      <c r="G278" s="308"/>
      <c r="H278" s="307"/>
      <c r="I278" s="307"/>
      <c r="J278" s="310"/>
      <c r="K278" s="305"/>
      <c r="L278" s="42"/>
      <c r="M278" s="42"/>
      <c r="N278" s="42"/>
    </row>
    <row r="279" spans="1:14" ht="13.5">
      <c r="A279" s="307"/>
      <c r="B279" s="307"/>
      <c r="C279" s="307"/>
      <c r="D279" s="307"/>
      <c r="E279" s="308"/>
      <c r="F279" s="308"/>
      <c r="G279" s="308"/>
      <c r="H279" s="307"/>
      <c r="I279" s="307"/>
      <c r="J279" s="310"/>
      <c r="K279" s="305"/>
      <c r="L279" s="42"/>
      <c r="M279" s="42"/>
      <c r="N279" s="42"/>
    </row>
    <row r="280" spans="1:14" ht="13.5">
      <c r="A280" s="307"/>
      <c r="B280" s="307"/>
      <c r="C280" s="307"/>
      <c r="D280" s="307"/>
      <c r="E280" s="308"/>
      <c r="F280" s="308"/>
      <c r="G280" s="308"/>
      <c r="H280" s="307"/>
      <c r="I280" s="307"/>
      <c r="J280" s="310"/>
      <c r="K280" s="305"/>
      <c r="L280" s="42"/>
      <c r="M280" s="42"/>
      <c r="N280" s="42"/>
    </row>
    <row r="281" spans="1:14" ht="13.5">
      <c r="A281" s="307"/>
      <c r="B281" s="307"/>
      <c r="C281" s="307"/>
      <c r="D281" s="307"/>
      <c r="E281" s="308"/>
      <c r="F281" s="308"/>
      <c r="G281" s="308"/>
      <c r="H281" s="307"/>
      <c r="I281" s="307"/>
      <c r="J281" s="310"/>
      <c r="K281" s="305"/>
      <c r="L281" s="42"/>
      <c r="M281" s="42"/>
      <c r="N281" s="42"/>
    </row>
    <row r="282" spans="1:14" ht="13.5">
      <c r="A282" s="307"/>
      <c r="B282" s="307"/>
      <c r="C282" s="307"/>
      <c r="D282" s="307"/>
      <c r="E282" s="308"/>
      <c r="F282" s="308"/>
      <c r="G282" s="308"/>
      <c r="H282" s="307"/>
      <c r="I282" s="307"/>
      <c r="J282" s="310"/>
      <c r="K282" s="305"/>
      <c r="L282" s="42"/>
      <c r="M282" s="42"/>
      <c r="N282" s="42"/>
    </row>
    <row r="283" spans="1:14" ht="13.5">
      <c r="A283" s="307"/>
      <c r="B283" s="307"/>
      <c r="C283" s="307"/>
      <c r="D283" s="307"/>
      <c r="E283" s="308"/>
      <c r="F283" s="308"/>
      <c r="G283" s="308"/>
      <c r="H283" s="307"/>
      <c r="I283" s="307"/>
      <c r="J283" s="310"/>
      <c r="K283" s="305"/>
      <c r="L283" s="42"/>
      <c r="M283" s="42"/>
      <c r="N283" s="42"/>
    </row>
    <row r="284" spans="1:14" ht="13.5">
      <c r="A284" s="307"/>
      <c r="B284" s="307"/>
      <c r="C284" s="307"/>
      <c r="D284" s="307"/>
      <c r="E284" s="308"/>
      <c r="F284" s="308"/>
      <c r="G284" s="308"/>
      <c r="H284" s="307"/>
      <c r="I284" s="307"/>
      <c r="J284" s="310"/>
      <c r="K284" s="305"/>
      <c r="L284" s="42"/>
      <c r="M284" s="42"/>
      <c r="N284" s="42"/>
    </row>
    <row r="285" spans="1:14" ht="13.5">
      <c r="A285" s="307"/>
      <c r="B285" s="307"/>
      <c r="C285" s="307"/>
      <c r="D285" s="307"/>
      <c r="E285" s="308"/>
      <c r="F285" s="308"/>
      <c r="G285" s="308"/>
      <c r="H285" s="307"/>
      <c r="I285" s="307"/>
      <c r="J285" s="310"/>
      <c r="K285" s="305"/>
      <c r="L285" s="42"/>
      <c r="M285" s="42"/>
      <c r="N285" s="42"/>
    </row>
    <row r="286" spans="1:14" ht="13.5">
      <c r="A286" s="307"/>
      <c r="B286" s="307"/>
      <c r="C286" s="307"/>
      <c r="D286" s="307"/>
      <c r="E286" s="308"/>
      <c r="F286" s="308"/>
      <c r="G286" s="308"/>
      <c r="H286" s="307"/>
      <c r="I286" s="307"/>
      <c r="J286" s="310"/>
      <c r="K286" s="305"/>
      <c r="L286" s="42"/>
      <c r="M286" s="42"/>
      <c r="N286" s="42"/>
    </row>
    <row r="287" spans="1:14" ht="13.5">
      <c r="A287" s="307"/>
      <c r="B287" s="307"/>
      <c r="C287" s="307"/>
      <c r="D287" s="307"/>
      <c r="E287" s="308"/>
      <c r="F287" s="308"/>
      <c r="G287" s="308"/>
      <c r="H287" s="307"/>
      <c r="I287" s="307"/>
      <c r="J287" s="310"/>
      <c r="K287" s="305"/>
      <c r="L287" s="42"/>
      <c r="M287" s="42"/>
      <c r="N287" s="42"/>
    </row>
    <row r="288" spans="1:14" ht="13.5">
      <c r="A288" s="307"/>
      <c r="B288" s="307"/>
      <c r="C288" s="307"/>
      <c r="D288" s="307"/>
      <c r="E288" s="308"/>
      <c r="F288" s="308"/>
      <c r="G288" s="308"/>
      <c r="H288" s="307"/>
      <c r="I288" s="307"/>
      <c r="J288" s="310"/>
      <c r="K288" s="305"/>
      <c r="L288" s="42"/>
      <c r="M288" s="42"/>
      <c r="N288" s="42"/>
    </row>
    <row r="289" spans="1:14" ht="13.5">
      <c r="A289" s="307"/>
      <c r="B289" s="307"/>
      <c r="C289" s="307"/>
      <c r="D289" s="307"/>
      <c r="E289" s="308"/>
      <c r="F289" s="308"/>
      <c r="G289" s="308"/>
      <c r="H289" s="307"/>
      <c r="I289" s="307"/>
      <c r="J289" s="310"/>
      <c r="K289" s="305"/>
      <c r="L289" s="42"/>
      <c r="M289" s="42"/>
      <c r="N289" s="42"/>
    </row>
    <row r="290" spans="1:14" ht="13.5">
      <c r="A290" s="307"/>
      <c r="B290" s="307"/>
      <c r="C290" s="307"/>
      <c r="D290" s="307"/>
      <c r="E290" s="308"/>
      <c r="F290" s="308"/>
      <c r="G290" s="308"/>
      <c r="H290" s="307"/>
      <c r="I290" s="307"/>
      <c r="J290" s="310"/>
      <c r="K290" s="305"/>
      <c r="L290" s="42"/>
      <c r="M290" s="42"/>
      <c r="N290" s="42"/>
    </row>
    <row r="291" spans="1:14" ht="13.5">
      <c r="A291" s="307"/>
      <c r="B291" s="307"/>
      <c r="C291" s="307"/>
      <c r="D291" s="307"/>
      <c r="E291" s="308"/>
      <c r="F291" s="308"/>
      <c r="G291" s="308"/>
      <c r="H291" s="307"/>
      <c r="I291" s="307"/>
      <c r="J291" s="310"/>
      <c r="K291" s="305"/>
      <c r="L291" s="42"/>
      <c r="M291" s="42"/>
      <c r="N291" s="42"/>
    </row>
    <row r="292" spans="1:14" ht="13.5">
      <c r="A292" s="307"/>
      <c r="B292" s="307"/>
      <c r="C292" s="307"/>
      <c r="D292" s="307"/>
      <c r="E292" s="308"/>
      <c r="F292" s="308"/>
      <c r="G292" s="308"/>
      <c r="H292" s="307"/>
      <c r="I292" s="307"/>
      <c r="J292" s="310"/>
      <c r="K292" s="305"/>
      <c r="L292" s="42"/>
      <c r="M292" s="42"/>
      <c r="N292" s="42"/>
    </row>
    <row r="293" spans="1:14" ht="13.5">
      <c r="A293" s="307"/>
      <c r="B293" s="307"/>
      <c r="C293" s="307"/>
      <c r="D293" s="307"/>
      <c r="E293" s="308"/>
      <c r="F293" s="308"/>
      <c r="G293" s="308"/>
      <c r="H293" s="307"/>
      <c r="I293" s="307"/>
      <c r="J293" s="310"/>
      <c r="K293" s="305"/>
      <c r="L293" s="42"/>
      <c r="M293" s="42"/>
      <c r="N293" s="42"/>
    </row>
    <row r="294" spans="1:14" ht="13.5">
      <c r="A294" s="307"/>
      <c r="B294" s="307"/>
      <c r="C294" s="307"/>
      <c r="D294" s="307"/>
      <c r="E294" s="308"/>
      <c r="F294" s="308"/>
      <c r="G294" s="308"/>
      <c r="H294" s="307"/>
      <c r="I294" s="307"/>
      <c r="J294" s="310"/>
      <c r="K294" s="305"/>
      <c r="L294" s="42"/>
      <c r="M294" s="42"/>
      <c r="N294" s="42"/>
    </row>
    <row r="295" spans="1:14" ht="13.5">
      <c r="A295" s="307"/>
      <c r="B295" s="307"/>
      <c r="C295" s="307"/>
      <c r="D295" s="307"/>
      <c r="E295" s="308"/>
      <c r="F295" s="308"/>
      <c r="G295" s="308"/>
      <c r="H295" s="307"/>
      <c r="I295" s="307"/>
      <c r="J295" s="310"/>
      <c r="K295" s="42"/>
      <c r="L295" s="42"/>
      <c r="M295" s="42"/>
      <c r="N295" s="42"/>
    </row>
    <row r="296" spans="1:14" ht="13.5">
      <c r="A296" s="307"/>
      <c r="B296" s="307"/>
      <c r="C296" s="307"/>
      <c r="D296" s="307"/>
      <c r="E296" s="308"/>
      <c r="F296" s="308"/>
      <c r="G296" s="308"/>
      <c r="H296" s="307"/>
      <c r="I296" s="307"/>
      <c r="J296" s="310"/>
      <c r="K296" s="42"/>
      <c r="L296" s="42"/>
      <c r="M296" s="42"/>
      <c r="N296" s="42"/>
    </row>
    <row r="297" spans="1:14" ht="13.5">
      <c r="A297" s="307"/>
      <c r="B297" s="307"/>
      <c r="C297" s="307"/>
      <c r="D297" s="307"/>
      <c r="E297" s="308"/>
      <c r="F297" s="308"/>
      <c r="G297" s="308"/>
      <c r="H297" s="307"/>
      <c r="I297" s="307"/>
      <c r="J297" s="310"/>
      <c r="K297" s="42"/>
      <c r="L297" s="42"/>
      <c r="M297" s="42"/>
      <c r="N297" s="42"/>
    </row>
    <row r="298" spans="1:14" ht="13.5">
      <c r="A298" s="307"/>
      <c r="B298" s="307"/>
      <c r="C298" s="307"/>
      <c r="D298" s="307"/>
      <c r="E298" s="308"/>
      <c r="F298" s="308"/>
      <c r="G298" s="308"/>
      <c r="H298" s="307"/>
      <c r="I298" s="307"/>
      <c r="J298" s="310"/>
      <c r="K298" s="42"/>
      <c r="L298" s="42"/>
      <c r="M298" s="42"/>
      <c r="N298" s="42"/>
    </row>
    <row r="299" spans="1:14" ht="13.5">
      <c r="A299" s="307"/>
      <c r="B299" s="307"/>
      <c r="C299" s="307"/>
      <c r="D299" s="307"/>
      <c r="E299" s="308"/>
      <c r="F299" s="308"/>
      <c r="G299" s="308"/>
      <c r="H299" s="307"/>
      <c r="I299" s="307"/>
      <c r="J299" s="310"/>
      <c r="K299" s="42"/>
      <c r="L299" s="42"/>
      <c r="M299" s="42"/>
      <c r="N299" s="42"/>
    </row>
    <row r="300" spans="1:14" ht="13.5">
      <c r="A300" s="307"/>
      <c r="B300" s="307"/>
      <c r="C300" s="307"/>
      <c r="D300" s="307"/>
      <c r="E300" s="308"/>
      <c r="F300" s="308"/>
      <c r="G300" s="308"/>
      <c r="H300" s="307"/>
      <c r="I300" s="307"/>
      <c r="J300" s="310"/>
      <c r="K300" s="42"/>
      <c r="L300" s="42"/>
      <c r="M300" s="42"/>
      <c r="N300" s="42"/>
    </row>
    <row r="301" spans="1:14" ht="13.5">
      <c r="A301" s="307"/>
      <c r="B301" s="307"/>
      <c r="C301" s="307"/>
      <c r="D301" s="307"/>
      <c r="E301" s="308"/>
      <c r="F301" s="308"/>
      <c r="G301" s="308"/>
      <c r="H301" s="307"/>
      <c r="I301" s="307"/>
      <c r="J301" s="310"/>
      <c r="K301" s="42"/>
      <c r="L301" s="42"/>
      <c r="M301" s="42"/>
      <c r="N301" s="42"/>
    </row>
    <row r="302" spans="1:14" ht="13.5">
      <c r="A302" s="307"/>
      <c r="B302" s="307"/>
      <c r="C302" s="307"/>
      <c r="D302" s="307"/>
      <c r="E302" s="308"/>
      <c r="F302" s="308"/>
      <c r="G302" s="308"/>
      <c r="H302" s="307"/>
      <c r="I302" s="307"/>
      <c r="J302" s="310"/>
      <c r="K302" s="42"/>
      <c r="L302" s="42"/>
      <c r="M302" s="42"/>
      <c r="N302" s="42"/>
    </row>
    <row r="303" spans="1:14" ht="13.5">
      <c r="A303" s="307"/>
      <c r="B303" s="307"/>
      <c r="C303" s="307"/>
      <c r="D303" s="307"/>
      <c r="E303" s="308"/>
      <c r="F303" s="308"/>
      <c r="G303" s="308"/>
      <c r="H303" s="307"/>
      <c r="I303" s="307"/>
      <c r="J303" s="310"/>
      <c r="K303" s="42"/>
      <c r="L303" s="42"/>
      <c r="M303" s="42"/>
      <c r="N303" s="42"/>
    </row>
    <row r="304" spans="1:14" ht="13.5">
      <c r="A304" s="307"/>
      <c r="B304" s="307"/>
      <c r="C304" s="307"/>
      <c r="D304" s="307"/>
      <c r="E304" s="308"/>
      <c r="F304" s="308"/>
      <c r="G304" s="308"/>
      <c r="H304" s="307"/>
      <c r="I304" s="307"/>
      <c r="J304" s="310"/>
      <c r="K304" s="42"/>
      <c r="L304" s="42"/>
      <c r="M304" s="42"/>
      <c r="N304" s="42"/>
    </row>
    <row r="305" spans="1:14" ht="13.5">
      <c r="A305" s="307"/>
      <c r="B305" s="307"/>
      <c r="C305" s="307"/>
      <c r="D305" s="307"/>
      <c r="E305" s="308"/>
      <c r="F305" s="308"/>
      <c r="G305" s="308"/>
      <c r="H305" s="307"/>
      <c r="I305" s="307"/>
      <c r="J305" s="310"/>
      <c r="K305" s="42"/>
      <c r="L305" s="42"/>
      <c r="M305" s="42"/>
      <c r="N305" s="42"/>
    </row>
    <row r="306" spans="1:14" ht="13.5">
      <c r="A306" s="307"/>
      <c r="B306" s="307"/>
      <c r="C306" s="307"/>
      <c r="D306" s="307"/>
      <c r="E306" s="308"/>
      <c r="F306" s="308"/>
      <c r="G306" s="308"/>
      <c r="H306" s="307"/>
      <c r="I306" s="307"/>
      <c r="J306" s="310"/>
      <c r="K306" s="42"/>
      <c r="L306" s="42"/>
      <c r="M306" s="42"/>
      <c r="N306" s="42"/>
    </row>
    <row r="307" spans="1:14" ht="13.5">
      <c r="A307" s="307"/>
      <c r="B307" s="307"/>
      <c r="C307" s="307"/>
      <c r="D307" s="307"/>
      <c r="E307" s="308"/>
      <c r="F307" s="308"/>
      <c r="G307" s="308"/>
      <c r="H307" s="307"/>
      <c r="I307" s="307"/>
      <c r="J307" s="310"/>
      <c r="K307" s="42"/>
      <c r="L307" s="42"/>
      <c r="M307" s="42"/>
      <c r="N307" s="42"/>
    </row>
    <row r="308" spans="1:14" ht="13.5">
      <c r="A308" s="307"/>
      <c r="B308" s="307"/>
      <c r="C308" s="307"/>
      <c r="D308" s="307"/>
      <c r="E308" s="308"/>
      <c r="F308" s="308"/>
      <c r="G308" s="308"/>
      <c r="H308" s="307"/>
      <c r="I308" s="307"/>
      <c r="J308" s="310"/>
      <c r="K308" s="42"/>
      <c r="L308" s="42"/>
      <c r="M308" s="42"/>
      <c r="N308" s="42"/>
    </row>
    <row r="309" spans="1:14" ht="13.5">
      <c r="A309" s="307"/>
      <c r="B309" s="307"/>
      <c r="C309" s="307"/>
      <c r="D309" s="307"/>
      <c r="E309" s="308"/>
      <c r="F309" s="308"/>
      <c r="G309" s="308"/>
      <c r="H309" s="307"/>
      <c r="I309" s="307"/>
      <c r="J309" s="310"/>
      <c r="K309" s="42"/>
      <c r="L309" s="42"/>
      <c r="M309" s="42"/>
      <c r="N309" s="42"/>
    </row>
    <row r="310" spans="1:14" ht="13.5">
      <c r="A310" s="307"/>
      <c r="B310" s="307"/>
      <c r="C310" s="307"/>
      <c r="D310" s="307"/>
      <c r="E310" s="308"/>
      <c r="F310" s="308"/>
      <c r="G310" s="308"/>
      <c r="H310" s="307"/>
      <c r="I310" s="307"/>
      <c r="J310" s="310"/>
      <c r="K310" s="42"/>
      <c r="L310" s="42"/>
      <c r="M310" s="42"/>
      <c r="N310" s="42"/>
    </row>
    <row r="311" spans="1:14" ht="13.5">
      <c r="A311" s="311"/>
      <c r="B311" s="307"/>
      <c r="C311" s="307"/>
      <c r="D311" s="307"/>
      <c r="E311" s="307"/>
      <c r="F311" s="308"/>
      <c r="G311" s="308"/>
      <c r="H311" s="307"/>
      <c r="I311" s="307"/>
      <c r="J311" s="310"/>
      <c r="K311" s="42"/>
      <c r="L311" s="42"/>
      <c r="M311" s="42"/>
      <c r="N311" s="42"/>
    </row>
  </sheetData>
  <sheetProtection/>
  <mergeCells count="2">
    <mergeCell ref="A126:A127"/>
    <mergeCell ref="A147:A148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Murcia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Agustín Romero Medina</dc:creator>
  <cp:keywords/>
  <dc:description/>
  <cp:lastModifiedBy>Agustín Romero Medina</cp:lastModifiedBy>
  <dcterms:created xsi:type="dcterms:W3CDTF">2007-06-03T21:56:46Z</dcterms:created>
  <dcterms:modified xsi:type="dcterms:W3CDTF">2007-07-08T16:05:20Z</dcterms:modified>
  <cp:category/>
  <cp:version/>
  <cp:contentType/>
  <cp:contentStatus/>
</cp:coreProperties>
</file>