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55" windowHeight="94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<sst xmlns="http://schemas.openxmlformats.org/spreadsheetml/2006/main" count="495" uniqueCount="297">
  <si>
    <t>Cr LRU</t>
  </si>
  <si>
    <t>Horas</t>
  </si>
  <si>
    <t>x 25</t>
  </si>
  <si>
    <t>Horas presenciales</t>
  </si>
  <si>
    <t>Horas no presenciales</t>
  </si>
  <si>
    <t>total</t>
  </si>
  <si>
    <t>teor</t>
  </si>
  <si>
    <t>prac</t>
  </si>
  <si>
    <t xml:space="preserve">Ob1c </t>
  </si>
  <si>
    <t>PBA</t>
  </si>
  <si>
    <t>Cr</t>
  </si>
  <si>
    <t>ECTS</t>
  </si>
  <si>
    <t>NºAl1m</t>
  </si>
  <si>
    <t>NºAlGrPr</t>
  </si>
  <si>
    <t>GrTe</t>
  </si>
  <si>
    <t>TcrTe</t>
  </si>
  <si>
    <t>GrPrCl</t>
  </si>
  <si>
    <t>TCrPrCl</t>
  </si>
  <si>
    <t>CrPrMax</t>
  </si>
  <si>
    <t>TCrMax</t>
  </si>
  <si>
    <t>Total cr. LRU titulación (308,5)</t>
  </si>
  <si>
    <t>Tipo</t>
  </si>
  <si>
    <t>Area</t>
  </si>
  <si>
    <t>RestCrPr</t>
  </si>
  <si>
    <t>CrPrCl</t>
  </si>
  <si>
    <t xml:space="preserve">   según carga docente máxima</t>
  </si>
  <si>
    <t xml:space="preserve">   según POD</t>
  </si>
  <si>
    <t>TCr</t>
  </si>
  <si>
    <t xml:space="preserve">    Profesor 1</t>
  </si>
  <si>
    <t xml:space="preserve">    Profesor 2</t>
  </si>
  <si>
    <t xml:space="preserve">    Profesor 3</t>
  </si>
  <si>
    <t>Carga docente asignatura / profesor:</t>
  </si>
  <si>
    <t>alumnos</t>
  </si>
  <si>
    <t xml:space="preserve">    Tema 1</t>
  </si>
  <si>
    <t xml:space="preserve">    Tema 2</t>
  </si>
  <si>
    <t xml:space="preserve">    Tema 3</t>
  </si>
  <si>
    <t xml:space="preserve">    Tema 4</t>
  </si>
  <si>
    <t xml:space="preserve">    Tema 5</t>
  </si>
  <si>
    <t>Total</t>
  </si>
  <si>
    <t>Presenciales alumno</t>
  </si>
  <si>
    <t>Presenciales profesor</t>
  </si>
  <si>
    <t>Prof1Gr1</t>
  </si>
  <si>
    <t>Prof2Gr1</t>
  </si>
  <si>
    <t>Prof3Gr1</t>
  </si>
  <si>
    <t>Prof2Gr2</t>
  </si>
  <si>
    <t>Prof3Gr2</t>
  </si>
  <si>
    <t>Prof1Gr2</t>
  </si>
  <si>
    <t>Prof1Tot</t>
  </si>
  <si>
    <t>Prof3Tot</t>
  </si>
  <si>
    <t>No pres. alumno</t>
  </si>
  <si>
    <t>TotVTr</t>
  </si>
  <si>
    <t>Tot Prof</t>
  </si>
  <si>
    <t>Prof2Tot</t>
  </si>
  <si>
    <t>Presentación asignatura</t>
  </si>
  <si>
    <t xml:space="preserve">    Añadido no pres, por reduc. 30%</t>
  </si>
  <si>
    <t xml:space="preserve">   Total Prac.GP</t>
  </si>
  <si>
    <t>NºAl-Gr</t>
  </si>
  <si>
    <t>NºAl-Tot</t>
  </si>
  <si>
    <t>NºGrs</t>
  </si>
  <si>
    <t>Tot Horas</t>
  </si>
  <si>
    <t>Hs Prof1</t>
  </si>
  <si>
    <t>Hs Prof2</t>
  </si>
  <si>
    <t>Hs Prof3</t>
  </si>
  <si>
    <t>Hs por al</t>
  </si>
  <si>
    <t>Lugar</t>
  </si>
  <si>
    <t>Nº Ses</t>
  </si>
  <si>
    <t>FacMax</t>
  </si>
  <si>
    <t>F.Real</t>
  </si>
  <si>
    <t xml:space="preserve">    Examen prácticas</t>
  </si>
  <si>
    <t xml:space="preserve">    Total prácticas sin estudio examen</t>
  </si>
  <si>
    <t xml:space="preserve">   Prac GP 1 expt lab</t>
  </si>
  <si>
    <t xml:space="preserve">   Prac GP 2 abp</t>
  </si>
  <si>
    <t>Cr LRU profesor, resultante</t>
  </si>
  <si>
    <t xml:space="preserve">    Examen teoría (fuera de hor. Clase)</t>
  </si>
  <si>
    <t>CrPrGP</t>
  </si>
  <si>
    <t>CrTut</t>
  </si>
  <si>
    <t xml:space="preserve">    Total prácticas en CGC (sin ex.pres)</t>
  </si>
  <si>
    <t xml:space="preserve">   Prac GP 3 Seminario</t>
  </si>
  <si>
    <t xml:space="preserve">    Prácticas no regladas</t>
  </si>
  <si>
    <t>EGP</t>
  </si>
  <si>
    <t>Microau</t>
  </si>
  <si>
    <t>Grs*h</t>
  </si>
  <si>
    <t>Asistencia a tutorías</t>
  </si>
  <si>
    <t xml:space="preserve">   Tutoría 1</t>
  </si>
  <si>
    <t>DespProf</t>
  </si>
  <si>
    <t>A</t>
  </si>
  <si>
    <t>Factor</t>
  </si>
  <si>
    <t>B</t>
  </si>
  <si>
    <t>Totales</t>
  </si>
  <si>
    <t>Actividades</t>
  </si>
  <si>
    <t>Pres</t>
  </si>
  <si>
    <t>No pr</t>
  </si>
  <si>
    <t>C (A x B)</t>
  </si>
  <si>
    <t xml:space="preserve">Tot V tr </t>
  </si>
  <si>
    <t>D (A+C)</t>
  </si>
  <si>
    <t>Unidad de medida</t>
  </si>
  <si>
    <t>crLRU</t>
  </si>
  <si>
    <t>crECTS</t>
  </si>
  <si>
    <t>Presencial extra (exámenes)</t>
  </si>
  <si>
    <t>Dism. hs. pres. y aum. no pres (30%)</t>
  </si>
  <si>
    <t>PLANIFICACION DOCENTE de asignatura: ESTIMACION VOLUMEN (HORAS) DE TRABAJO DE ALUMNOS Y PROFESOR</t>
  </si>
  <si>
    <t>1: Cr LRU y conversión a ECTS y horas</t>
  </si>
  <si>
    <t>2: Distribución créditos prácticos</t>
  </si>
  <si>
    <t>Números en color azul:</t>
  </si>
  <si>
    <t>Previstos de antemano en Plan de Estudios, Decanato, etc.</t>
  </si>
  <si>
    <t>Números en color negro:</t>
  </si>
  <si>
    <t>Los que introduce el profesor</t>
  </si>
  <si>
    <t>Números en color rojo:</t>
  </si>
  <si>
    <t>Los que transforma Excel a partir de nuestros números</t>
  </si>
  <si>
    <t>Significado de colores:</t>
  </si>
  <si>
    <t>Datos en formato cr LRU:</t>
  </si>
  <si>
    <t>Datos en formato cr ECTS:</t>
  </si>
  <si>
    <t>Datos de horas presenciales:</t>
  </si>
  <si>
    <t>Datos de horas no presenciales:</t>
  </si>
  <si>
    <t>Datos de horas totales pr y no pr:</t>
  </si>
  <si>
    <t>b) Para profesor (carga docente)</t>
  </si>
  <si>
    <t>crLRU 1g</t>
  </si>
  <si>
    <t>crLRu 2g</t>
  </si>
  <si>
    <t>HsProf1</t>
  </si>
  <si>
    <t>HsProf2</t>
  </si>
  <si>
    <t>HsProf3</t>
  </si>
  <si>
    <t>CrProf1</t>
  </si>
  <si>
    <t>CrProf2</t>
  </si>
  <si>
    <t>CrProf3</t>
  </si>
  <si>
    <t>HsPres1gr</t>
  </si>
  <si>
    <t>HsPres2gr</t>
  </si>
  <si>
    <t>a) Resumen técnico</t>
  </si>
  <si>
    <t xml:space="preserve">    Total teoría</t>
  </si>
  <si>
    <t xml:space="preserve">    Total teoría sin hs. examen</t>
  </si>
  <si>
    <t>%:</t>
  </si>
  <si>
    <t>Cr. Prácticos de clase</t>
  </si>
  <si>
    <t>Cr. Prácticos de GP y Tutoría:</t>
  </si>
  <si>
    <t xml:space="preserve">    Cr prácticos de GP (Lab, etc.):</t>
  </si>
  <si>
    <t xml:space="preserve">    Cr prácticos de tutoría:</t>
  </si>
  <si>
    <t>TGrPr</t>
  </si>
  <si>
    <t>SCrPrGP</t>
  </si>
  <si>
    <t>SCrPrL</t>
  </si>
  <si>
    <t xml:space="preserve">   compensación cr.pres.t.y prcl en prgp</t>
  </si>
  <si>
    <t xml:space="preserve">   suma Cr Pr L</t>
  </si>
  <si>
    <t>SCrTut</t>
  </si>
  <si>
    <t>4: Datos de carga docente y POD</t>
  </si>
  <si>
    <t>Pres.Al.</t>
  </si>
  <si>
    <t>Directo</t>
  </si>
  <si>
    <t>Añadido</t>
  </si>
  <si>
    <t>3: Reducción hs presenciales: en alumno para carga no presencial (opcional)</t>
  </si>
  <si>
    <t>Total previo en la asignatura</t>
  </si>
  <si>
    <t>Total previo con contenidos teóricos</t>
  </si>
  <si>
    <t>Total previo con prácticas</t>
  </si>
  <si>
    <t>Total planificado en la asignatura</t>
  </si>
  <si>
    <t>Total planificado con contenidos teóricos</t>
  </si>
  <si>
    <t>Total planificado con prácticas</t>
  </si>
  <si>
    <t xml:space="preserve">  Presentación de la asignatura</t>
  </si>
  <si>
    <t xml:space="preserve">  Contenidos teóricos: asist. clase y estudio</t>
  </si>
  <si>
    <t xml:space="preserve">  Prácticas de clase: asistencia y preparac.</t>
  </si>
  <si>
    <t xml:space="preserve">  Microaula</t>
  </si>
  <si>
    <t xml:space="preserve">  ABP</t>
  </si>
  <si>
    <t xml:space="preserve">  Seminarios</t>
  </si>
  <si>
    <t>Horas examen (presenciales no cuentan)</t>
  </si>
  <si>
    <t xml:space="preserve">       Añadido no pres a prácticas</t>
  </si>
  <si>
    <t xml:space="preserve">       Añadido no pres a examen pract</t>
  </si>
  <si>
    <t>c) Para la Guía Docente (tabla general volumen de trabajo ECTS)</t>
  </si>
  <si>
    <t>Act.Prf</t>
  </si>
  <si>
    <t>Lug.,gr</t>
  </si>
  <si>
    <t>Eval</t>
  </si>
  <si>
    <t>orient</t>
  </si>
  <si>
    <t>exposic</t>
  </si>
  <si>
    <t>abp</t>
  </si>
  <si>
    <t>semin</t>
  </si>
  <si>
    <t>Tutorías</t>
  </si>
  <si>
    <t>Tema</t>
  </si>
  <si>
    <t>Tema 1</t>
  </si>
  <si>
    <t>Tema 2</t>
  </si>
  <si>
    <t>Tema 3</t>
  </si>
  <si>
    <t>Tema 4</t>
  </si>
  <si>
    <t>Tema 5</t>
  </si>
  <si>
    <t>No Pres</t>
  </si>
  <si>
    <t>Total V Tr</t>
  </si>
  <si>
    <t>Unidad de</t>
  </si>
  <si>
    <t>prácticas</t>
  </si>
  <si>
    <t>hs</t>
  </si>
  <si>
    <t>pres</t>
  </si>
  <si>
    <t>npres</t>
  </si>
  <si>
    <t>tot</t>
  </si>
  <si>
    <t>d) Para la Guía Docente (tabla volumen de trabajo ECTS en contenidos teóricos)</t>
  </si>
  <si>
    <t>e) Para la Guía Docente (tabla volumen de trabajo ECTS en contenidos prácticos)</t>
  </si>
  <si>
    <t>f) Para la Guía Docente (tabla de cronograma presencial para alumno)</t>
  </si>
  <si>
    <t>Presentación de la asignatura</t>
  </si>
  <si>
    <t>Preparación examen</t>
  </si>
  <si>
    <t xml:space="preserve">    Practica 1 T1</t>
  </si>
  <si>
    <t xml:space="preserve">    Practica 2 T1</t>
  </si>
  <si>
    <t xml:space="preserve">    Practica 3 T2</t>
  </si>
  <si>
    <t xml:space="preserve">    Practica 4 T2</t>
  </si>
  <si>
    <t xml:space="preserve">    Practica 5 T2</t>
  </si>
  <si>
    <t xml:space="preserve">    Practica 6 T3</t>
  </si>
  <si>
    <t xml:space="preserve">    Practica 7 T4</t>
  </si>
  <si>
    <t xml:space="preserve">    Practica 8 T4</t>
  </si>
  <si>
    <t xml:space="preserve">    Practica 9 T4</t>
  </si>
  <si>
    <t xml:space="preserve">    Practica 10 T4</t>
  </si>
  <si>
    <t xml:space="preserve">    Practica 11 T5</t>
  </si>
  <si>
    <t xml:space="preserve">    Practica 12 T5</t>
  </si>
  <si>
    <t>pr de clase no regladas</t>
  </si>
  <si>
    <t>Examen de prácticas (hs pres. no cuentan)</t>
  </si>
  <si>
    <t xml:space="preserve">    Práctica GP 1</t>
  </si>
  <si>
    <t xml:space="preserve">    Práctica GP 2</t>
  </si>
  <si>
    <t xml:space="preserve">    Práctica GP 3</t>
  </si>
  <si>
    <t>Tipo de actividad</t>
  </si>
  <si>
    <t>Sem nº</t>
  </si>
  <si>
    <t>Horas pr</t>
  </si>
  <si>
    <t>Fecha</t>
  </si>
  <si>
    <t>1, 2, 3</t>
  </si>
  <si>
    <t>Prac no regl Tema 1</t>
  </si>
  <si>
    <t>Prac 1 T1</t>
  </si>
  <si>
    <t>Ex.Pr.</t>
  </si>
  <si>
    <t>Ex.T.</t>
  </si>
  <si>
    <t>Prac 8 T4 Fase I</t>
  </si>
  <si>
    <t>3, 4, 5</t>
  </si>
  <si>
    <t>Prac no regl Tema 2</t>
  </si>
  <si>
    <t>Prac 3 T2</t>
  </si>
  <si>
    <t>Prac 4 T2</t>
  </si>
  <si>
    <t>Prac 5 T2</t>
  </si>
  <si>
    <t>observ</t>
  </si>
  <si>
    <t>Prac no regl Tema 3</t>
  </si>
  <si>
    <t>Prac 6 T3</t>
  </si>
  <si>
    <t>Prac no regl Tema 4</t>
  </si>
  <si>
    <t>6, 7, 8</t>
  </si>
  <si>
    <t>9,10,11,12</t>
  </si>
  <si>
    <t>Prac 7 T4</t>
  </si>
  <si>
    <t>Prac semin</t>
  </si>
  <si>
    <t>Prac abp Fase I</t>
  </si>
  <si>
    <t>Prac 8 Fase II</t>
  </si>
  <si>
    <t>13,14,15</t>
  </si>
  <si>
    <t>Repaso Practicas 1-6</t>
  </si>
  <si>
    <t>T PrNR</t>
  </si>
  <si>
    <t>Practica 10 T5</t>
  </si>
  <si>
    <t>Practica 11 T5</t>
  </si>
  <si>
    <t>Practica 12 T5</t>
  </si>
  <si>
    <t>Prac Experimento</t>
  </si>
  <si>
    <t>lab</t>
  </si>
  <si>
    <t>Microaula</t>
  </si>
  <si>
    <t>Desp</t>
  </si>
  <si>
    <t>T Pr CGC</t>
  </si>
  <si>
    <t>T Pr EGP</t>
  </si>
  <si>
    <t>T Tut</t>
  </si>
  <si>
    <t>T teor</t>
  </si>
  <si>
    <t>Prac 2 T1</t>
  </si>
  <si>
    <t>Prac 9 T4</t>
  </si>
  <si>
    <t>Prac abp Fase II</t>
  </si>
  <si>
    <t>08J8 xxxxxxxx xxxxxxx (2º)</t>
  </si>
  <si>
    <t xml:space="preserve">   según planif. docente real (paso nº 2)</t>
  </si>
  <si>
    <t xml:space="preserve">   con reduc.cr.pres.para no pr.(paso nº 3)</t>
  </si>
  <si>
    <t>Prácticas con GCC (previsión)</t>
  </si>
  <si>
    <t>Prácticas GCC (previsión)</t>
  </si>
  <si>
    <t>Teoría en GCC (previsión)</t>
  </si>
  <si>
    <t>Teoría en GCC (gr completo de clase)</t>
  </si>
  <si>
    <t>Practicas con GP (Gr.Peq.)</t>
  </si>
  <si>
    <t>Actividades con GCC</t>
  </si>
  <si>
    <t>Actividades con GP</t>
  </si>
  <si>
    <t xml:space="preserve">  Total actividades en GCC</t>
  </si>
  <si>
    <t xml:space="preserve">  Total actividades con GP</t>
  </si>
  <si>
    <t>Asistencia a tutoría programada</t>
  </si>
  <si>
    <t>Prácticas de GCC</t>
  </si>
  <si>
    <t>Total prácticas de GCC</t>
  </si>
  <si>
    <t>Prácticas de GP</t>
  </si>
  <si>
    <t>Total prácticas de GP</t>
  </si>
  <si>
    <t>Prácticas en Tutoría program.</t>
  </si>
  <si>
    <t>GCC</t>
  </si>
  <si>
    <t>GP</t>
  </si>
  <si>
    <t>25sep-9oct</t>
  </si>
  <si>
    <t>8-23oct</t>
  </si>
  <si>
    <t>29oct-13oct</t>
  </si>
  <si>
    <t>19nov-11dic</t>
  </si>
  <si>
    <t>17dic-15ene</t>
  </si>
  <si>
    <t>7-18ene</t>
  </si>
  <si>
    <t>19nov-18ene</t>
  </si>
  <si>
    <t>9 a 15</t>
  </si>
  <si>
    <t>No presencial alumno</t>
  </si>
  <si>
    <t xml:space="preserve">    Añadido a prof pres, por reduc. 30%</t>
  </si>
  <si>
    <t xml:space="preserve">   Añadido por reduc pres prof, npres alum</t>
  </si>
  <si>
    <t xml:space="preserve">   Activ. Práctica de Tutoría programada</t>
  </si>
  <si>
    <t>Total activ. práctica GP</t>
  </si>
  <si>
    <t xml:space="preserve">   Activ. práctica de GP (Lab, etc.):</t>
  </si>
  <si>
    <t>Resto activ. práctica para GP y Tut:</t>
  </si>
  <si>
    <t>Activ. prácticas de clase</t>
  </si>
  <si>
    <t>Total activ.práctica Tut. programadas</t>
  </si>
  <si>
    <t>Total activ. práctica de clase (GCC)</t>
  </si>
  <si>
    <r>
      <t xml:space="preserve">   </t>
    </r>
    <r>
      <rPr>
        <i/>
        <sz val="10"/>
        <rFont val="Arial Narrow"/>
        <family val="2"/>
      </rPr>
      <t>Qué horas no pres. se van a aumentar</t>
    </r>
  </si>
  <si>
    <t>Qué cr. Pres. de clase se van a disminuir:</t>
  </si>
  <si>
    <t>Total redistrib. hs.pres. y no pres.</t>
  </si>
  <si>
    <t xml:space="preserve">   Cómo queda la redistrib. hs. no pres.</t>
  </si>
  <si>
    <t>Hs*Ses.</t>
  </si>
  <si>
    <t>Total tutorías programadas alumno</t>
  </si>
  <si>
    <t>Curso 2007/08. ASIGNATURA: .......................</t>
  </si>
  <si>
    <t>7: Distribución de horas de trabajo en actividades de prácticas en grupos pequeños (GP)</t>
  </si>
  <si>
    <t>6: Distribución de horas de trabajo en actividades de prácticas de Grupo Completo de Clase (GCC)</t>
  </si>
  <si>
    <t>5: Distribución de horas de trabajo en actividades de teoría en Grupo Completo de Clase (GCC)</t>
  </si>
  <si>
    <t>8: Distribución de horas de trabajo en actividades de Tutoría programada</t>
  </si>
  <si>
    <t>9: Resumen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</si>
</sst>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-C0A]dddd\,\ dd&quot; de &quot;mmmm&quot; de &quot;yyyy"/>
  </numFmts>
  <fonts count="44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 Narrow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i/>
      <sz val="10"/>
      <name val="Arial Narrow"/>
      <family val="2"/>
    </font>
    <font>
      <b/>
      <sz val="10"/>
      <color indexed="12"/>
      <name val="Arial Narrow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color indexed="62"/>
      <name val="Arial"/>
      <family val="2"/>
    </font>
    <font>
      <b/>
      <sz val="9"/>
      <name val="Arial"/>
      <family val="2"/>
    </font>
    <font>
      <i/>
      <sz val="10"/>
      <name val="Arial Narrow"/>
      <family val="2"/>
    </font>
    <font>
      <b/>
      <sz val="11"/>
      <color indexed="10"/>
      <name val="Arial"/>
      <family val="2"/>
    </font>
    <font>
      <sz val="8"/>
      <color indexed="10"/>
      <name val="Arial Narrow"/>
      <family val="2"/>
    </font>
    <font>
      <sz val="9"/>
      <color indexed="10"/>
      <name val="Arial Narrow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sz val="8"/>
      <color indexed="10"/>
      <name val="Arial"/>
      <family val="0"/>
    </font>
    <font>
      <b/>
      <sz val="12"/>
      <color indexed="10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dotted"/>
      <bottom style="dotted"/>
    </border>
    <border>
      <left style="thin"/>
      <right style="mediumDashed"/>
      <top style="thin"/>
      <bottom style="thin"/>
    </border>
    <border>
      <left style="mediumDashed"/>
      <right style="thin"/>
      <top style="thin"/>
      <bottom style="thin"/>
    </border>
    <border>
      <left style="mediumDashed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1" applyNumberFormat="0" applyAlignment="0" applyProtection="0"/>
    <xf numFmtId="0" fontId="33" fillId="1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18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8" fillId="16" borderId="5" applyNumberForma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5" fillId="0" borderId="8" applyNumberFormat="0" applyFill="0" applyAlignment="0" applyProtection="0"/>
    <xf numFmtId="0" fontId="43" fillId="0" borderId="9" applyNumberFormat="0" applyFill="0" applyAlignment="0" applyProtection="0"/>
  </cellStyleXfs>
  <cellXfs count="5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7" borderId="11" xfId="0" applyFont="1" applyFill="1" applyBorder="1" applyAlignment="1">
      <alignment vertical="justify" wrapText="1"/>
    </xf>
    <xf numFmtId="0" fontId="1" fillId="7" borderId="12" xfId="0" applyFont="1" applyFill="1" applyBorder="1" applyAlignment="1">
      <alignment/>
    </xf>
    <xf numFmtId="0" fontId="1" fillId="7" borderId="13" xfId="0" applyFont="1" applyFill="1" applyBorder="1" applyAlignment="1">
      <alignment/>
    </xf>
    <xf numFmtId="0" fontId="1" fillId="0" borderId="11" xfId="0" applyFont="1" applyBorder="1" applyAlignment="1">
      <alignment vertical="justify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16" borderId="10" xfId="0" applyFont="1" applyFill="1" applyBorder="1" applyAlignment="1">
      <alignment horizontal="center"/>
    </xf>
    <xf numFmtId="0" fontId="0" fillId="22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0" fontId="1" fillId="8" borderId="11" xfId="0" applyFont="1" applyFill="1" applyBorder="1" applyAlignment="1">
      <alignment vertical="justify" wrapText="1"/>
    </xf>
    <xf numFmtId="0" fontId="1" fillId="8" borderId="12" xfId="0" applyFont="1" applyFill="1" applyBorder="1" applyAlignment="1">
      <alignment/>
    </xf>
    <xf numFmtId="0" fontId="1" fillId="8" borderId="13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0" xfId="0" applyFill="1" applyBorder="1" applyAlignment="1">
      <alignment/>
    </xf>
    <xf numFmtId="0" fontId="4" fillId="4" borderId="10" xfId="0" applyFont="1" applyFill="1" applyBorder="1" applyAlignment="1">
      <alignment/>
    </xf>
    <xf numFmtId="0" fontId="1" fillId="22" borderId="11" xfId="0" applyFont="1" applyFill="1" applyBorder="1" applyAlignment="1">
      <alignment/>
    </xf>
    <xf numFmtId="0" fontId="0" fillId="22" borderId="12" xfId="0" applyFill="1" applyBorder="1" applyAlignment="1">
      <alignment/>
    </xf>
    <xf numFmtId="0" fontId="0" fillId="22" borderId="13" xfId="0" applyFill="1" applyBorder="1" applyAlignment="1">
      <alignment/>
    </xf>
    <xf numFmtId="0" fontId="1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4" fillId="7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4" borderId="10" xfId="0" applyFont="1" applyFill="1" applyBorder="1" applyAlignment="1">
      <alignment/>
    </xf>
    <xf numFmtId="164" fontId="4" fillId="22" borderId="10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4" borderId="17" xfId="0" applyFill="1" applyBorder="1" applyAlignment="1">
      <alignment/>
    </xf>
    <xf numFmtId="0" fontId="0" fillId="4" borderId="16" xfId="0" applyFill="1" applyBorder="1" applyAlignment="1">
      <alignment/>
    </xf>
    <xf numFmtId="0" fontId="4" fillId="4" borderId="17" xfId="0" applyFont="1" applyFill="1" applyBorder="1" applyAlignment="1">
      <alignment/>
    </xf>
    <xf numFmtId="0" fontId="1" fillId="16" borderId="16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3" fillId="0" borderId="0" xfId="0" applyFont="1" applyFill="1" applyBorder="1" applyAlignment="1">
      <alignment/>
    </xf>
    <xf numFmtId="0" fontId="9" fillId="7" borderId="1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Fill="1" applyBorder="1" applyAlignment="1">
      <alignment/>
    </xf>
    <xf numFmtId="2" fontId="9" fillId="8" borderId="10" xfId="0" applyNumberFormat="1" applyFont="1" applyFill="1" applyBorder="1" applyAlignment="1">
      <alignment vertical="justify" wrapText="1"/>
    </xf>
    <xf numFmtId="164" fontId="9" fillId="22" borderId="10" xfId="0" applyNumberFormat="1" applyFont="1" applyFill="1" applyBorder="1" applyAlignment="1">
      <alignment/>
    </xf>
    <xf numFmtId="0" fontId="5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2" fontId="10" fillId="8" borderId="22" xfId="0" applyNumberFormat="1" applyFont="1" applyFill="1" applyBorder="1" applyAlignment="1">
      <alignment horizontal="right" vertical="center" wrapText="1"/>
    </xf>
    <xf numFmtId="2" fontId="9" fillId="8" borderId="10" xfId="0" applyNumberFormat="1" applyFont="1" applyFill="1" applyBorder="1" applyAlignment="1">
      <alignment horizontal="right" vertical="center" wrapText="1"/>
    </xf>
    <xf numFmtId="164" fontId="10" fillId="22" borderId="10" xfId="0" applyNumberFormat="1" applyFont="1" applyFill="1" applyBorder="1" applyAlignment="1">
      <alignment horizontal="right" vertical="center"/>
    </xf>
    <xf numFmtId="164" fontId="9" fillId="22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10" xfId="0" applyFont="1" applyBorder="1" applyAlignment="1">
      <alignment horizontal="center" vertical="justify" wrapText="1"/>
    </xf>
    <xf numFmtId="0" fontId="1" fillId="7" borderId="10" xfId="0" applyFont="1" applyFill="1" applyBorder="1" applyAlignment="1">
      <alignment horizontal="center" vertical="justify" wrapText="1"/>
    </xf>
    <xf numFmtId="0" fontId="1" fillId="8" borderId="10" xfId="0" applyFont="1" applyFill="1" applyBorder="1" applyAlignment="1">
      <alignment horizontal="center" vertical="justify" wrapText="1"/>
    </xf>
    <xf numFmtId="0" fontId="1" fillId="4" borderId="10" xfId="0" applyFont="1" applyFill="1" applyBorder="1" applyAlignment="1">
      <alignment horizontal="center" vertical="justify" wrapText="1"/>
    </xf>
    <xf numFmtId="0" fontId="1" fillId="22" borderId="10" xfId="0" applyFont="1" applyFill="1" applyBorder="1" applyAlignment="1">
      <alignment horizontal="center" vertical="justify" wrapText="1"/>
    </xf>
    <xf numFmtId="0" fontId="1" fillId="24" borderId="11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justify" wrapText="1"/>
    </xf>
    <xf numFmtId="164" fontId="10" fillId="24" borderId="10" xfId="0" applyNumberFormat="1" applyFont="1" applyFill="1" applyBorder="1" applyAlignment="1">
      <alignment horizontal="right" vertical="center"/>
    </xf>
    <xf numFmtId="164" fontId="9" fillId="24" borderId="10" xfId="0" applyNumberFormat="1" applyFont="1" applyFill="1" applyBorder="1" applyAlignment="1">
      <alignment horizontal="right" vertical="center"/>
    </xf>
    <xf numFmtId="164" fontId="9" fillId="2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4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64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" fillId="22" borderId="10" xfId="0" applyFont="1" applyFill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25" borderId="23" xfId="0" applyFont="1" applyFill="1" applyBorder="1" applyAlignment="1">
      <alignment horizontal="center" vertical="top" wrapText="1"/>
    </xf>
    <xf numFmtId="0" fontId="1" fillId="25" borderId="21" xfId="0" applyFont="1" applyFill="1" applyBorder="1" applyAlignment="1">
      <alignment vertical="top" wrapText="1"/>
    </xf>
    <xf numFmtId="0" fontId="1" fillId="25" borderId="22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4" fillId="25" borderId="21" xfId="0" applyFont="1" applyFill="1" applyBorder="1" applyAlignment="1">
      <alignment vertical="top" wrapText="1"/>
    </xf>
    <xf numFmtId="0" fontId="1" fillId="22" borderId="23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 wrapText="1"/>
    </xf>
    <xf numFmtId="0" fontId="2" fillId="22" borderId="22" xfId="0" applyFont="1" applyFill="1" applyBorder="1" applyAlignment="1">
      <alignment horizontal="center" vertical="top" wrapText="1"/>
    </xf>
    <xf numFmtId="0" fontId="1" fillId="24" borderId="23" xfId="0" applyFont="1" applyFill="1" applyBorder="1" applyAlignment="1">
      <alignment horizontal="center" vertical="top" wrapText="1"/>
    </xf>
    <xf numFmtId="0" fontId="2" fillId="24" borderId="22" xfId="0" applyFont="1" applyFill="1" applyBorder="1" applyAlignment="1">
      <alignment horizontal="center" vertical="top" wrapText="1"/>
    </xf>
    <xf numFmtId="0" fontId="1" fillId="7" borderId="23" xfId="0" applyFont="1" applyFill="1" applyBorder="1" applyAlignment="1">
      <alignment horizontal="center" vertical="top" wrapText="1"/>
    </xf>
    <xf numFmtId="0" fontId="1" fillId="7" borderId="22" xfId="0" applyFont="1" applyFill="1" applyBorder="1" applyAlignment="1">
      <alignment horizontal="center" vertical="top" wrapText="1"/>
    </xf>
    <xf numFmtId="0" fontId="1" fillId="8" borderId="23" xfId="0" applyFont="1" applyFill="1" applyBorder="1" applyAlignment="1">
      <alignment horizontal="center" vertical="top" wrapText="1"/>
    </xf>
    <xf numFmtId="0" fontId="1" fillId="8" borderId="22" xfId="0" applyFont="1" applyFill="1" applyBorder="1" applyAlignment="1">
      <alignment horizontal="center" vertical="top" wrapText="1"/>
    </xf>
    <xf numFmtId="0" fontId="1" fillId="8" borderId="10" xfId="0" applyFont="1" applyFill="1" applyBorder="1" applyAlignment="1">
      <alignment/>
    </xf>
    <xf numFmtId="2" fontId="11" fillId="8" borderId="22" xfId="0" applyNumberFormat="1" applyFont="1" applyFill="1" applyBorder="1" applyAlignment="1">
      <alignment horizontal="center" vertical="top" wrapText="1"/>
    </xf>
    <xf numFmtId="164" fontId="11" fillId="24" borderId="22" xfId="0" applyNumberFormat="1" applyFont="1" applyFill="1" applyBorder="1" applyAlignment="1">
      <alignment horizontal="center" vertical="top" wrapText="1"/>
    </xf>
    <xf numFmtId="164" fontId="9" fillId="22" borderId="22" xfId="0" applyNumberFormat="1" applyFont="1" applyFill="1" applyBorder="1" applyAlignment="1">
      <alignment horizontal="center" vertical="top" wrapText="1"/>
    </xf>
    <xf numFmtId="164" fontId="9" fillId="24" borderId="22" xfId="0" applyNumberFormat="1" applyFont="1" applyFill="1" applyBorder="1" applyAlignment="1">
      <alignment horizontal="center" vertical="top" wrapText="1"/>
    </xf>
    <xf numFmtId="0" fontId="4" fillId="4" borderId="22" xfId="0" applyFont="1" applyFill="1" applyBorder="1" applyAlignment="1">
      <alignment horizontal="center" vertical="top" wrapText="1"/>
    </xf>
    <xf numFmtId="164" fontId="4" fillId="22" borderId="22" xfId="0" applyNumberFormat="1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15" fillId="7" borderId="22" xfId="0" applyFont="1" applyFill="1" applyBorder="1" applyAlignment="1">
      <alignment horizontal="right" vertical="center" wrapText="1"/>
    </xf>
    <xf numFmtId="0" fontId="11" fillId="7" borderId="22" xfId="0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/>
    </xf>
    <xf numFmtId="0" fontId="4" fillId="0" borderId="14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1" fontId="9" fillId="4" borderId="22" xfId="0" applyNumberFormat="1" applyFont="1" applyFill="1" applyBorder="1" applyAlignment="1">
      <alignment horizontal="center" vertical="top" wrapText="1"/>
    </xf>
    <xf numFmtId="0" fontId="9" fillId="25" borderId="22" xfId="0" applyFont="1" applyFill="1" applyBorder="1" applyAlignment="1">
      <alignment horizontal="center" vertical="top" wrapText="1"/>
    </xf>
    <xf numFmtId="164" fontId="9" fillId="4" borderId="22" xfId="0" applyNumberFormat="1" applyFont="1" applyFill="1" applyBorder="1" applyAlignment="1">
      <alignment horizontal="center" vertical="top" wrapText="1"/>
    </xf>
    <xf numFmtId="164" fontId="6" fillId="4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4" fontId="12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0" fontId="4" fillId="22" borderId="10" xfId="0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18" xfId="0" applyFill="1" applyBorder="1" applyAlignment="1">
      <alignment/>
    </xf>
    <xf numFmtId="2" fontId="9" fillId="0" borderId="14" xfId="0" applyNumberFormat="1" applyFont="1" applyFill="1" applyBorder="1" applyAlignment="1">
      <alignment vertical="justify" wrapText="1"/>
    </xf>
    <xf numFmtId="0" fontId="4" fillId="0" borderId="14" xfId="0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2" fontId="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2" fontId="9" fillId="0" borderId="18" xfId="0" applyNumberFormat="1" applyFont="1" applyFill="1" applyBorder="1" applyAlignment="1">
      <alignment vertical="justify" wrapText="1"/>
    </xf>
    <xf numFmtId="0" fontId="4" fillId="0" borderId="18" xfId="0" applyFont="1" applyFill="1" applyBorder="1" applyAlignment="1">
      <alignment/>
    </xf>
    <xf numFmtId="164" fontId="9" fillId="0" borderId="18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 vertical="justify" wrapText="1"/>
    </xf>
    <xf numFmtId="164" fontId="9" fillId="0" borderId="10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13" xfId="0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0" fillId="0" borderId="22" xfId="0" applyFill="1" applyBorder="1" applyAlignment="1">
      <alignment/>
    </xf>
    <xf numFmtId="0" fontId="6" fillId="7" borderId="10" xfId="0" applyFont="1" applyFill="1" applyBorder="1" applyAlignment="1">
      <alignment horizontal="right" vertical="center" wrapText="1"/>
    </xf>
    <xf numFmtId="0" fontId="4" fillId="7" borderId="22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164" fontId="6" fillId="24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/>
    </xf>
    <xf numFmtId="2" fontId="1" fillId="16" borderId="10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10" fillId="0" borderId="16" xfId="0" applyNumberFormat="1" applyFont="1" applyBorder="1" applyAlignment="1">
      <alignment/>
    </xf>
    <xf numFmtId="0" fontId="11" fillId="0" borderId="17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2" fontId="11" fillId="0" borderId="16" xfId="0" applyNumberFormat="1" applyFont="1" applyBorder="1" applyAlignment="1">
      <alignment/>
    </xf>
    <xf numFmtId="0" fontId="9" fillId="0" borderId="10" xfId="0" applyFont="1" applyBorder="1" applyAlignment="1">
      <alignment/>
    </xf>
    <xf numFmtId="2" fontId="11" fillId="0" borderId="17" xfId="0" applyNumberFormat="1" applyFont="1" applyFill="1" applyBorder="1" applyAlignment="1">
      <alignment horizontal="center"/>
    </xf>
    <xf numFmtId="0" fontId="9" fillId="0" borderId="16" xfId="0" applyFont="1" applyBorder="1" applyAlignment="1">
      <alignment/>
    </xf>
    <xf numFmtId="2" fontId="9" fillId="0" borderId="16" xfId="0" applyNumberFormat="1" applyFont="1" applyBorder="1" applyAlignment="1">
      <alignment/>
    </xf>
    <xf numFmtId="2" fontId="9" fillId="0" borderId="17" xfId="0" applyNumberFormat="1" applyFont="1" applyFill="1" applyBorder="1" applyAlignment="1">
      <alignment horizontal="center"/>
    </xf>
    <xf numFmtId="0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/>
    </xf>
    <xf numFmtId="164" fontId="9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2" fontId="10" fillId="0" borderId="17" xfId="0" applyNumberFormat="1" applyFont="1" applyBorder="1" applyAlignment="1">
      <alignment/>
    </xf>
    <xf numFmtId="0" fontId="1" fillId="7" borderId="16" xfId="0" applyFont="1" applyFill="1" applyBorder="1" applyAlignment="1">
      <alignment/>
    </xf>
    <xf numFmtId="0" fontId="11" fillId="7" borderId="17" xfId="0" applyFont="1" applyFill="1" applyBorder="1" applyAlignment="1">
      <alignment/>
    </xf>
    <xf numFmtId="0" fontId="1" fillId="7" borderId="17" xfId="0" applyFont="1" applyFill="1" applyBorder="1" applyAlignment="1">
      <alignment/>
    </xf>
    <xf numFmtId="2" fontId="21" fillId="0" borderId="10" xfId="0" applyNumberFormat="1" applyFont="1" applyBorder="1" applyAlignment="1">
      <alignment/>
    </xf>
    <xf numFmtId="2" fontId="21" fillId="0" borderId="16" xfId="0" applyNumberFormat="1" applyFont="1" applyBorder="1" applyAlignment="1">
      <alignment/>
    </xf>
    <xf numFmtId="2" fontId="21" fillId="0" borderId="17" xfId="0" applyNumberFormat="1" applyFont="1" applyBorder="1" applyAlignment="1">
      <alignment/>
    </xf>
    <xf numFmtId="0" fontId="21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6" xfId="0" applyFont="1" applyBorder="1" applyAlignment="1">
      <alignment/>
    </xf>
    <xf numFmtId="0" fontId="21" fillId="0" borderId="17" xfId="0" applyFont="1" applyBorder="1" applyAlignment="1">
      <alignment/>
    </xf>
    <xf numFmtId="164" fontId="9" fillId="0" borderId="10" xfId="0" applyNumberFormat="1" applyFont="1" applyBorder="1" applyAlignment="1">
      <alignment/>
    </xf>
    <xf numFmtId="164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16" fillId="0" borderId="11" xfId="0" applyFont="1" applyFill="1" applyBorder="1" applyAlignment="1">
      <alignment/>
    </xf>
    <xf numFmtId="164" fontId="4" fillId="22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4" fillId="4" borderId="16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164" fontId="12" fillId="0" borderId="17" xfId="0" applyNumberFormat="1" applyFont="1" applyBorder="1" applyAlignment="1">
      <alignment/>
    </xf>
    <xf numFmtId="0" fontId="4" fillId="0" borderId="17" xfId="0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1" fillId="0" borderId="16" xfId="0" applyFont="1" applyFill="1" applyBorder="1" applyAlignment="1">
      <alignment/>
    </xf>
    <xf numFmtId="1" fontId="4" fillId="24" borderId="17" xfId="0" applyNumberFormat="1" applyFont="1" applyFill="1" applyBorder="1" applyAlignment="1">
      <alignment/>
    </xf>
    <xf numFmtId="164" fontId="4" fillId="24" borderId="17" xfId="0" applyNumberFormat="1" applyFont="1" applyFill="1" applyBorder="1" applyAlignment="1">
      <alignment/>
    </xf>
    <xf numFmtId="164" fontId="4" fillId="24" borderId="17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2" fontId="12" fillId="0" borderId="16" xfId="0" applyNumberFormat="1" applyFont="1" applyBorder="1" applyAlignment="1">
      <alignment/>
    </xf>
    <xf numFmtId="0" fontId="4" fillId="4" borderId="16" xfId="0" applyFont="1" applyFill="1" applyBorder="1" applyAlignment="1">
      <alignment/>
    </xf>
    <xf numFmtId="2" fontId="12" fillId="0" borderId="28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0" fontId="11" fillId="0" borderId="22" xfId="0" applyFont="1" applyFill="1" applyBorder="1" applyAlignment="1">
      <alignment horizontal="center" vertical="top" wrapText="1"/>
    </xf>
    <xf numFmtId="2" fontId="11" fillId="0" borderId="22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Border="1" applyAlignment="1">
      <alignment/>
    </xf>
    <xf numFmtId="0" fontId="0" fillId="4" borderId="1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0" fillId="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22" borderId="10" xfId="0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164" fontId="4" fillId="4" borderId="10" xfId="0" applyNumberFormat="1" applyFont="1" applyFill="1" applyBorder="1" applyAlignment="1">
      <alignment/>
    </xf>
    <xf numFmtId="0" fontId="4" fillId="22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7" borderId="16" xfId="0" applyFont="1" applyFill="1" applyBorder="1" applyAlignment="1">
      <alignment/>
    </xf>
    <xf numFmtId="0" fontId="0" fillId="7" borderId="17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12" fillId="7" borderId="10" xfId="0" applyFont="1" applyFill="1" applyBorder="1" applyAlignment="1">
      <alignment/>
    </xf>
    <xf numFmtId="2" fontId="0" fillId="7" borderId="16" xfId="0" applyNumberFormat="1" applyFont="1" applyFill="1" applyBorder="1" applyAlignment="1">
      <alignment/>
    </xf>
    <xf numFmtId="2" fontId="4" fillId="7" borderId="10" xfId="0" applyNumberFormat="1" applyFont="1" applyFill="1" applyBorder="1" applyAlignment="1">
      <alignment/>
    </xf>
    <xf numFmtId="0" fontId="0" fillId="7" borderId="10" xfId="0" applyFont="1" applyFill="1" applyBorder="1" applyAlignment="1">
      <alignment/>
    </xf>
    <xf numFmtId="2" fontId="0" fillId="7" borderId="10" xfId="0" applyNumberFormat="1" applyFont="1" applyFill="1" applyBorder="1" applyAlignment="1">
      <alignment/>
    </xf>
    <xf numFmtId="2" fontId="0" fillId="7" borderId="16" xfId="0" applyNumberFormat="1" applyFont="1" applyFill="1" applyBorder="1" applyAlignment="1">
      <alignment/>
    </xf>
    <xf numFmtId="2" fontId="6" fillId="7" borderId="17" xfId="0" applyNumberFormat="1" applyFont="1" applyFill="1" applyBorder="1" applyAlignment="1">
      <alignment/>
    </xf>
    <xf numFmtId="2" fontId="6" fillId="8" borderId="22" xfId="0" applyNumberFormat="1" applyFont="1" applyFill="1" applyBorder="1" applyAlignment="1">
      <alignment horizontal="right" vertical="center" wrapText="1"/>
    </xf>
    <xf numFmtId="2" fontId="4" fillId="8" borderId="10" xfId="0" applyNumberFormat="1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22" xfId="0" applyFont="1" applyBorder="1" applyAlignment="1">
      <alignment horizontal="center" vertical="top" wrapText="1"/>
    </xf>
    <xf numFmtId="0" fontId="4" fillId="22" borderId="22" xfId="0" applyFont="1" applyFill="1" applyBorder="1" applyAlignment="1">
      <alignment horizontal="center" vertical="top" wrapText="1"/>
    </xf>
    <xf numFmtId="1" fontId="4" fillId="24" borderId="22" xfId="0" applyNumberFormat="1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4" fillId="4" borderId="22" xfId="0" applyFont="1" applyFill="1" applyBorder="1" applyAlignment="1">
      <alignment horizontal="center" vertical="top" wrapText="1"/>
    </xf>
    <xf numFmtId="0" fontId="4" fillId="22" borderId="22" xfId="0" applyFont="1" applyFill="1" applyBorder="1" applyAlignment="1">
      <alignment horizontal="center" vertical="top" wrapText="1"/>
    </xf>
    <xf numFmtId="164" fontId="4" fillId="24" borderId="22" xfId="0" applyNumberFormat="1" applyFont="1" applyFill="1" applyBorder="1" applyAlignment="1">
      <alignment horizontal="center" vertical="top" wrapText="1"/>
    </xf>
    <xf numFmtId="0" fontId="4" fillId="4" borderId="22" xfId="0" applyFont="1" applyFill="1" applyBorder="1" applyAlignment="1">
      <alignment horizontal="center" vertical="top" wrapText="1"/>
    </xf>
    <xf numFmtId="0" fontId="4" fillId="22" borderId="22" xfId="0" applyFont="1" applyFill="1" applyBorder="1" applyAlignment="1">
      <alignment horizontal="center" vertical="top" wrapText="1"/>
    </xf>
    <xf numFmtId="164" fontId="4" fillId="24" borderId="22" xfId="0" applyNumberFormat="1" applyFont="1" applyFill="1" applyBorder="1" applyAlignment="1">
      <alignment horizontal="center" vertical="top" wrapText="1"/>
    </xf>
    <xf numFmtId="0" fontId="4" fillId="25" borderId="22" xfId="0" applyFont="1" applyFill="1" applyBorder="1" applyAlignment="1">
      <alignment horizontal="center" vertical="top" wrapText="1"/>
    </xf>
    <xf numFmtId="0" fontId="11" fillId="7" borderId="22" xfId="0" applyFont="1" applyFill="1" applyBorder="1" applyAlignment="1">
      <alignment horizontal="center" vertical="top" wrapText="1"/>
    </xf>
    <xf numFmtId="0" fontId="1" fillId="25" borderId="30" xfId="0" applyFont="1" applyFill="1" applyBorder="1" applyAlignment="1">
      <alignment vertical="top" wrapText="1"/>
    </xf>
    <xf numFmtId="0" fontId="11" fillId="0" borderId="31" xfId="0" applyFont="1" applyFill="1" applyBorder="1" applyAlignment="1">
      <alignment horizontal="center" vertical="top" wrapText="1"/>
    </xf>
    <xf numFmtId="2" fontId="11" fillId="0" borderId="31" xfId="0" applyNumberFormat="1" applyFont="1" applyFill="1" applyBorder="1" applyAlignment="1">
      <alignment horizontal="center" vertical="top" wrapText="1"/>
    </xf>
    <xf numFmtId="164" fontId="9" fillId="4" borderId="31" xfId="0" applyNumberFormat="1" applyFont="1" applyFill="1" applyBorder="1" applyAlignment="1">
      <alignment horizontal="center" vertical="top" wrapText="1"/>
    </xf>
    <xf numFmtId="2" fontId="9" fillId="25" borderId="31" xfId="0" applyNumberFormat="1" applyFont="1" applyFill="1" applyBorder="1" applyAlignment="1">
      <alignment horizontal="center" vertical="top" wrapText="1"/>
    </xf>
    <xf numFmtId="164" fontId="9" fillId="22" borderId="31" xfId="0" applyNumberFormat="1" applyFont="1" applyFill="1" applyBorder="1" applyAlignment="1">
      <alignment horizontal="center" vertical="top" wrapText="1"/>
    </xf>
    <xf numFmtId="164" fontId="11" fillId="24" borderId="31" xfId="0" applyNumberFormat="1" applyFont="1" applyFill="1" applyBorder="1" applyAlignment="1">
      <alignment horizontal="center" vertical="top" wrapText="1"/>
    </xf>
    <xf numFmtId="0" fontId="1" fillId="25" borderId="32" xfId="0" applyFont="1" applyFill="1" applyBorder="1" applyAlignment="1">
      <alignment vertical="top" wrapText="1"/>
    </xf>
    <xf numFmtId="0" fontId="11" fillId="7" borderId="33" xfId="0" applyFont="1" applyFill="1" applyBorder="1" applyAlignment="1">
      <alignment horizontal="center" vertical="top" wrapText="1"/>
    </xf>
    <xf numFmtId="2" fontId="11" fillId="8" borderId="33" xfId="0" applyNumberFormat="1" applyFont="1" applyFill="1" applyBorder="1" applyAlignment="1">
      <alignment horizontal="center" vertical="top" wrapText="1"/>
    </xf>
    <xf numFmtId="1" fontId="9" fillId="4" borderId="33" xfId="0" applyNumberFormat="1" applyFont="1" applyFill="1" applyBorder="1" applyAlignment="1">
      <alignment horizontal="center" vertical="top" wrapText="1"/>
    </xf>
    <xf numFmtId="0" fontId="9" fillId="25" borderId="33" xfId="0" applyFont="1" applyFill="1" applyBorder="1" applyAlignment="1">
      <alignment horizontal="center" vertical="top" wrapText="1"/>
    </xf>
    <xf numFmtId="164" fontId="9" fillId="22" borderId="33" xfId="0" applyNumberFormat="1" applyFont="1" applyFill="1" applyBorder="1" applyAlignment="1">
      <alignment horizontal="center" vertical="top" wrapText="1"/>
    </xf>
    <xf numFmtId="164" fontId="9" fillId="24" borderId="33" xfId="0" applyNumberFormat="1" applyFont="1" applyFill="1" applyBorder="1" applyAlignment="1">
      <alignment horizontal="center" vertical="top" wrapText="1"/>
    </xf>
    <xf numFmtId="0" fontId="11" fillId="7" borderId="31" xfId="0" applyFont="1" applyFill="1" applyBorder="1" applyAlignment="1">
      <alignment horizontal="center" vertical="top" wrapText="1"/>
    </xf>
    <xf numFmtId="2" fontId="11" fillId="8" borderId="31" xfId="0" applyNumberFormat="1" applyFont="1" applyFill="1" applyBorder="1" applyAlignment="1">
      <alignment horizontal="center" vertical="top" wrapText="1"/>
    </xf>
    <xf numFmtId="1" fontId="9" fillId="4" borderId="31" xfId="0" applyNumberFormat="1" applyFont="1" applyFill="1" applyBorder="1" applyAlignment="1">
      <alignment horizontal="center" vertical="top" wrapText="1"/>
    </xf>
    <xf numFmtId="0" fontId="9" fillId="25" borderId="31" xfId="0" applyFont="1" applyFill="1" applyBorder="1" applyAlignment="1">
      <alignment horizontal="center" vertical="top" wrapText="1"/>
    </xf>
    <xf numFmtId="164" fontId="9" fillId="24" borderId="31" xfId="0" applyNumberFormat="1" applyFont="1" applyFill="1" applyBorder="1" applyAlignment="1">
      <alignment horizontal="center" vertical="top" wrapText="1"/>
    </xf>
    <xf numFmtId="0" fontId="3" fillId="0" borderId="32" xfId="0" applyFont="1" applyBorder="1" applyAlignment="1">
      <alignment vertical="top" wrapText="1"/>
    </xf>
    <xf numFmtId="0" fontId="13" fillId="0" borderId="33" xfId="0" applyFont="1" applyFill="1" applyBorder="1" applyAlignment="1">
      <alignment vertical="top" wrapText="1"/>
    </xf>
    <xf numFmtId="2" fontId="9" fillId="0" borderId="22" xfId="0" applyNumberFormat="1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4" fillId="24" borderId="22" xfId="0" applyFont="1" applyFill="1" applyBorder="1" applyAlignment="1">
      <alignment horizontal="center" vertical="top" wrapText="1"/>
    </xf>
    <xf numFmtId="164" fontId="6" fillId="4" borderId="1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164" fontId="10" fillId="4" borderId="10" xfId="0" applyNumberFormat="1" applyFont="1" applyFill="1" applyBorder="1" applyAlignment="1">
      <alignment horizontal="right" vertical="center"/>
    </xf>
    <xf numFmtId="164" fontId="9" fillId="4" borderId="10" xfId="0" applyNumberFormat="1" applyFont="1" applyFill="1" applyBorder="1" applyAlignment="1">
      <alignment horizontal="right" vertical="center"/>
    </xf>
    <xf numFmtId="164" fontId="4" fillId="0" borderId="14" xfId="0" applyNumberFormat="1" applyFont="1" applyBorder="1" applyAlignment="1">
      <alignment/>
    </xf>
    <xf numFmtId="164" fontId="9" fillId="4" borderId="10" xfId="0" applyNumberFormat="1" applyFont="1" applyFill="1" applyBorder="1" applyAlignment="1">
      <alignment/>
    </xf>
    <xf numFmtId="2" fontId="4" fillId="8" borderId="10" xfId="0" applyNumberFormat="1" applyFont="1" applyFill="1" applyBorder="1" applyAlignment="1">
      <alignment horizontal="right" vertical="center" wrapText="1"/>
    </xf>
    <xf numFmtId="164" fontId="4" fillId="4" borderId="10" xfId="0" applyNumberFormat="1" applyFont="1" applyFill="1" applyBorder="1" applyAlignment="1">
      <alignment horizontal="right" vertical="center"/>
    </xf>
    <xf numFmtId="164" fontId="4" fillId="24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/>
    </xf>
    <xf numFmtId="2" fontId="9" fillId="8" borderId="22" xfId="0" applyNumberFormat="1" applyFont="1" applyFill="1" applyBorder="1" applyAlignment="1">
      <alignment horizontal="right" vertical="center" wrapText="1"/>
    </xf>
    <xf numFmtId="164" fontId="12" fillId="0" borderId="14" xfId="0" applyNumberFormat="1" applyFont="1" applyFill="1" applyBorder="1" applyAlignment="1">
      <alignment/>
    </xf>
    <xf numFmtId="164" fontId="12" fillId="0" borderId="17" xfId="0" applyNumberFormat="1" applyFont="1" applyFill="1" applyBorder="1" applyAlignment="1">
      <alignment/>
    </xf>
    <xf numFmtId="164" fontId="12" fillId="0" borderId="16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19" xfId="0" applyFill="1" applyBorder="1" applyAlignment="1">
      <alignment/>
    </xf>
    <xf numFmtId="0" fontId="0" fillId="0" borderId="28" xfId="0" applyFill="1" applyBorder="1" applyAlignment="1">
      <alignment/>
    </xf>
    <xf numFmtId="164" fontId="0" fillId="0" borderId="28" xfId="0" applyNumberFormat="1" applyFont="1" applyFill="1" applyBorder="1" applyAlignment="1">
      <alignment/>
    </xf>
    <xf numFmtId="2" fontId="4" fillId="0" borderId="22" xfId="0" applyNumberFormat="1" applyFont="1" applyBorder="1" applyAlignment="1">
      <alignment horizontal="center" vertical="top" wrapText="1"/>
    </xf>
    <xf numFmtId="2" fontId="4" fillId="22" borderId="22" xfId="0" applyNumberFormat="1" applyFont="1" applyFill="1" applyBorder="1" applyAlignment="1">
      <alignment horizontal="center" vertical="top" wrapText="1"/>
    </xf>
    <xf numFmtId="164" fontId="4" fillId="4" borderId="22" xfId="0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/>
    </xf>
    <xf numFmtId="1" fontId="4" fillId="24" borderId="10" xfId="0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164" fontId="0" fillId="0" borderId="34" xfId="0" applyNumberFormat="1" applyFill="1" applyBorder="1" applyAlignment="1">
      <alignment/>
    </xf>
    <xf numFmtId="0" fontId="0" fillId="0" borderId="34" xfId="0" applyBorder="1" applyAlignment="1">
      <alignment/>
    </xf>
    <xf numFmtId="164" fontId="4" fillId="7" borderId="10" xfId="0" applyNumberFormat="1" applyFont="1" applyFill="1" applyBorder="1" applyAlignment="1">
      <alignment/>
    </xf>
    <xf numFmtId="164" fontId="9" fillId="7" borderId="10" xfId="0" applyNumberFormat="1" applyFont="1" applyFill="1" applyBorder="1" applyAlignment="1">
      <alignment/>
    </xf>
    <xf numFmtId="2" fontId="9" fillId="7" borderId="10" xfId="0" applyNumberFormat="1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4" fillId="7" borderId="10" xfId="0" applyNumberFormat="1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6" fillId="7" borderId="16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2" fontId="6" fillId="7" borderId="16" xfId="0" applyNumberFormat="1" applyFont="1" applyFill="1" applyBorder="1" applyAlignment="1">
      <alignment/>
    </xf>
    <xf numFmtId="164" fontId="6" fillId="7" borderId="16" xfId="0" applyNumberFormat="1" applyFont="1" applyFill="1" applyBorder="1" applyAlignment="1">
      <alignment/>
    </xf>
    <xf numFmtId="164" fontId="21" fillId="7" borderId="16" xfId="0" applyNumberFormat="1" applyFont="1" applyFill="1" applyBorder="1" applyAlignment="1">
      <alignment/>
    </xf>
    <xf numFmtId="164" fontId="4" fillId="4" borderId="17" xfId="0" applyNumberFormat="1" applyFont="1" applyFill="1" applyBorder="1" applyAlignment="1">
      <alignment/>
    </xf>
    <xf numFmtId="0" fontId="4" fillId="7" borderId="16" xfId="0" applyFont="1" applyFill="1" applyBorder="1" applyAlignment="1">
      <alignment/>
    </xf>
    <xf numFmtId="1" fontId="4" fillId="4" borderId="17" xfId="0" applyNumberFormat="1" applyFont="1" applyFill="1" applyBorder="1" applyAlignment="1">
      <alignment/>
    </xf>
    <xf numFmtId="0" fontId="4" fillId="7" borderId="16" xfId="0" applyFont="1" applyFill="1" applyBorder="1" applyAlignment="1">
      <alignment/>
    </xf>
    <xf numFmtId="0" fontId="4" fillId="7" borderId="16" xfId="0" applyFont="1" applyFill="1" applyBorder="1" applyAlignment="1">
      <alignment/>
    </xf>
    <xf numFmtId="2" fontId="4" fillId="7" borderId="16" xfId="0" applyNumberFormat="1" applyFont="1" applyFill="1" applyBorder="1" applyAlignment="1">
      <alignment/>
    </xf>
    <xf numFmtId="164" fontId="4" fillId="7" borderId="16" xfId="0" applyNumberFormat="1" applyFont="1" applyFill="1" applyBorder="1" applyAlignment="1">
      <alignment/>
    </xf>
    <xf numFmtId="0" fontId="4" fillId="7" borderId="16" xfId="0" applyNumberFormat="1" applyFont="1" applyFill="1" applyBorder="1" applyAlignment="1">
      <alignment/>
    </xf>
    <xf numFmtId="0" fontId="4" fillId="4" borderId="17" xfId="0" applyNumberFormat="1" applyFont="1" applyFill="1" applyBorder="1" applyAlignment="1">
      <alignment/>
    </xf>
    <xf numFmtId="164" fontId="4" fillId="4" borderId="17" xfId="0" applyNumberFormat="1" applyFont="1" applyFill="1" applyBorder="1" applyAlignment="1">
      <alignment/>
    </xf>
    <xf numFmtId="0" fontId="24" fillId="4" borderId="10" xfId="0" applyFont="1" applyFill="1" applyBorder="1" applyAlignment="1">
      <alignment vertical="top" wrapText="1"/>
    </xf>
    <xf numFmtId="0" fontId="24" fillId="4" borderId="13" xfId="0" applyFont="1" applyFill="1" applyBorder="1" applyAlignment="1">
      <alignment vertical="top" wrapText="1"/>
    </xf>
    <xf numFmtId="0" fontId="25" fillId="0" borderId="21" xfId="0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 vertical="top" wrapText="1"/>
    </xf>
    <xf numFmtId="0" fontId="25" fillId="0" borderId="21" xfId="0" applyFont="1" applyFill="1" applyBorder="1" applyAlignment="1">
      <alignment vertical="top" wrapText="1"/>
    </xf>
    <xf numFmtId="0" fontId="24" fillId="7" borderId="19" xfId="0" applyFont="1" applyFill="1" applyBorder="1" applyAlignment="1">
      <alignment vertical="top" wrapText="1"/>
    </xf>
    <xf numFmtId="0" fontId="24" fillId="7" borderId="23" xfId="0" applyFont="1" applyFill="1" applyBorder="1" applyAlignment="1">
      <alignment vertical="top" wrapText="1"/>
    </xf>
    <xf numFmtId="0" fontId="24" fillId="7" borderId="21" xfId="0" applyFont="1" applyFill="1" applyBorder="1" applyAlignment="1">
      <alignment vertical="top" wrapText="1"/>
    </xf>
    <xf numFmtId="0" fontId="24" fillId="7" borderId="22" xfId="0" applyFont="1" applyFill="1" applyBorder="1" applyAlignment="1">
      <alignment vertical="top" wrapText="1"/>
    </xf>
    <xf numFmtId="0" fontId="25" fillId="0" borderId="21" xfId="0" applyFont="1" applyBorder="1" applyAlignment="1">
      <alignment vertical="top" wrapText="1"/>
    </xf>
    <xf numFmtId="0" fontId="25" fillId="0" borderId="10" xfId="0" applyFont="1" applyBorder="1" applyAlignment="1">
      <alignment/>
    </xf>
    <xf numFmtId="0" fontId="26" fillId="0" borderId="22" xfId="0" applyFont="1" applyBorder="1" applyAlignment="1">
      <alignment horizontal="center" wrapText="1"/>
    </xf>
    <xf numFmtId="164" fontId="26" fillId="0" borderId="22" xfId="0" applyNumberFormat="1" applyFont="1" applyBorder="1" applyAlignment="1">
      <alignment horizontal="center" wrapText="1"/>
    </xf>
    <xf numFmtId="1" fontId="26" fillId="0" borderId="22" xfId="0" applyNumberFormat="1" applyFont="1" applyBorder="1" applyAlignment="1">
      <alignment horizontal="center" wrapText="1"/>
    </xf>
    <xf numFmtId="0" fontId="24" fillId="0" borderId="21" xfId="0" applyFont="1" applyFill="1" applyBorder="1" applyAlignment="1">
      <alignment vertical="top" wrapText="1"/>
    </xf>
    <xf numFmtId="0" fontId="24" fillId="0" borderId="22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17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15" fillId="0" borderId="18" xfId="0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right" vertical="center" wrapText="1"/>
    </xf>
    <xf numFmtId="2" fontId="10" fillId="0" borderId="18" xfId="0" applyNumberFormat="1" applyFont="1" applyFill="1" applyBorder="1" applyAlignment="1">
      <alignment horizontal="right" vertical="center" wrapText="1"/>
    </xf>
    <xf numFmtId="2" fontId="9" fillId="0" borderId="18" xfId="0" applyNumberFormat="1" applyFont="1" applyFill="1" applyBorder="1" applyAlignment="1">
      <alignment horizontal="right" vertical="center" wrapText="1"/>
    </xf>
    <xf numFmtId="164" fontId="10" fillId="0" borderId="18" xfId="0" applyNumberFormat="1" applyFont="1" applyFill="1" applyBorder="1" applyAlignment="1">
      <alignment horizontal="right" vertical="center"/>
    </xf>
    <xf numFmtId="164" fontId="9" fillId="0" borderId="18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 wrapText="1"/>
    </xf>
    <xf numFmtId="0" fontId="15" fillId="0" borderId="14" xfId="0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right" vertical="center" wrapText="1"/>
    </xf>
    <xf numFmtId="2" fontId="10" fillId="0" borderId="14" xfId="0" applyNumberFormat="1" applyFont="1" applyFill="1" applyBorder="1" applyAlignment="1">
      <alignment horizontal="right" vertical="center" wrapText="1"/>
    </xf>
    <xf numFmtId="2" fontId="9" fillId="0" borderId="14" xfId="0" applyNumberFormat="1" applyFont="1" applyFill="1" applyBorder="1" applyAlignment="1">
      <alignment horizontal="right" vertical="center" wrapText="1"/>
    </xf>
    <xf numFmtId="164" fontId="10" fillId="0" borderId="14" xfId="0" applyNumberFormat="1" applyFont="1" applyFill="1" applyBorder="1" applyAlignment="1">
      <alignment horizontal="right" vertical="center"/>
    </xf>
    <xf numFmtId="164" fontId="9" fillId="0" borderId="14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1" fontId="26" fillId="0" borderId="22" xfId="0" applyNumberFormat="1" applyFont="1" applyFill="1" applyBorder="1" applyAlignment="1">
      <alignment horizontal="center" vertical="top" wrapText="1"/>
    </xf>
    <xf numFmtId="0" fontId="26" fillId="0" borderId="22" xfId="0" applyFont="1" applyBorder="1" applyAlignment="1">
      <alignment horizontal="center"/>
    </xf>
    <xf numFmtId="164" fontId="26" fillId="0" borderId="22" xfId="0" applyNumberFormat="1" applyFont="1" applyBorder="1" applyAlignment="1">
      <alignment horizontal="center"/>
    </xf>
    <xf numFmtId="16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0" xfId="0" applyFont="1" applyFill="1" applyBorder="1" applyAlignment="1">
      <alignment/>
    </xf>
    <xf numFmtId="0" fontId="27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4" fillId="0" borderId="35" xfId="0" applyFont="1" applyBorder="1" applyAlignment="1">
      <alignment/>
    </xf>
    <xf numFmtId="0" fontId="4" fillId="4" borderId="35" xfId="0" applyFont="1" applyFill="1" applyBorder="1" applyAlignment="1">
      <alignment/>
    </xf>
    <xf numFmtId="0" fontId="0" fillId="4" borderId="36" xfId="0" applyFill="1" applyBorder="1" applyAlignment="1">
      <alignment/>
    </xf>
    <xf numFmtId="0" fontId="4" fillId="4" borderId="36" xfId="0" applyFont="1" applyFill="1" applyBorder="1" applyAlignment="1">
      <alignment/>
    </xf>
    <xf numFmtId="0" fontId="0" fillId="4" borderId="35" xfId="0" applyFill="1" applyBorder="1" applyAlignment="1">
      <alignment/>
    </xf>
    <xf numFmtId="0" fontId="1" fillId="0" borderId="37" xfId="0" applyFont="1" applyBorder="1" applyAlignment="1">
      <alignment/>
    </xf>
    <xf numFmtId="0" fontId="9" fillId="0" borderId="37" xfId="0" applyFont="1" applyBorder="1" applyAlignment="1">
      <alignment/>
    </xf>
    <xf numFmtId="0" fontId="9" fillId="4" borderId="37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38" xfId="0" applyFont="1" applyBorder="1" applyAlignment="1">
      <alignment/>
    </xf>
    <xf numFmtId="0" fontId="3" fillId="0" borderId="17" xfId="0" applyFont="1" applyBorder="1" applyAlignment="1">
      <alignment/>
    </xf>
    <xf numFmtId="0" fontId="1" fillId="7" borderId="1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39" xfId="0" applyFill="1" applyBorder="1" applyAlignment="1">
      <alignment/>
    </xf>
    <xf numFmtId="0" fontId="9" fillId="7" borderId="35" xfId="0" applyFont="1" applyFill="1" applyBorder="1" applyAlignment="1">
      <alignment/>
    </xf>
    <xf numFmtId="0" fontId="9" fillId="7" borderId="36" xfId="0" applyFont="1" applyFill="1" applyBorder="1" applyAlignment="1">
      <alignment/>
    </xf>
    <xf numFmtId="164" fontId="6" fillId="22" borderId="10" xfId="0" applyNumberFormat="1" applyFont="1" applyFill="1" applyBorder="1" applyAlignment="1">
      <alignment/>
    </xf>
    <xf numFmtId="164" fontId="6" fillId="24" borderId="17" xfId="0" applyNumberFormat="1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4" fillId="4" borderId="35" xfId="0" applyFont="1" applyFill="1" applyBorder="1" applyAlignment="1">
      <alignment/>
    </xf>
    <xf numFmtId="0" fontId="4" fillId="4" borderId="36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9" fillId="4" borderId="4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2" fontId="9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20" fillId="0" borderId="20" xfId="0" applyFont="1" applyBorder="1" applyAlignment="1">
      <alignment/>
    </xf>
    <xf numFmtId="0" fontId="6" fillId="7" borderId="10" xfId="0" applyFont="1" applyFill="1" applyBorder="1" applyAlignment="1">
      <alignment/>
    </xf>
    <xf numFmtId="2" fontId="6" fillId="8" borderId="10" xfId="0" applyNumberFormat="1" applyFont="1" applyFill="1" applyBorder="1" applyAlignment="1">
      <alignment vertical="justify" wrapText="1"/>
    </xf>
    <xf numFmtId="164" fontId="6" fillId="24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20" xfId="0" applyFont="1" applyBorder="1" applyAlignment="1">
      <alignment/>
    </xf>
    <xf numFmtId="0" fontId="1" fillId="0" borderId="25" xfId="0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9" fillId="0" borderId="23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9" fillId="0" borderId="24" xfId="0" applyFont="1" applyFill="1" applyBorder="1" applyAlignment="1">
      <alignment/>
    </xf>
    <xf numFmtId="164" fontId="9" fillId="0" borderId="11" xfId="0" applyNumberFormat="1" applyFont="1" applyFill="1" applyBorder="1" applyAlignment="1">
      <alignment horizontal="right" vertical="center"/>
    </xf>
    <xf numFmtId="164" fontId="9" fillId="0" borderId="12" xfId="0" applyNumberFormat="1" applyFont="1" applyFill="1" applyBorder="1" applyAlignment="1">
      <alignment/>
    </xf>
    <xf numFmtId="164" fontId="9" fillId="0" borderId="13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/>
    </xf>
    <xf numFmtId="164" fontId="9" fillId="4" borderId="14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2" fontId="6" fillId="0" borderId="12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164" fontId="6" fillId="0" borderId="12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3" xfId="0" applyNumberFormat="1" applyFont="1" applyFill="1" applyBorder="1" applyAlignment="1">
      <alignment horizontal="right" vertical="center"/>
    </xf>
    <xf numFmtId="2" fontId="6" fillId="7" borderId="10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2" fontId="9" fillId="0" borderId="22" xfId="0" applyNumberFormat="1" applyFont="1" applyFill="1" applyBorder="1" applyAlignment="1">
      <alignment vertical="justify" wrapText="1"/>
    </xf>
    <xf numFmtId="0" fontId="9" fillId="0" borderId="18" xfId="0" applyFont="1" applyBorder="1" applyAlignment="1">
      <alignment/>
    </xf>
    <xf numFmtId="0" fontId="28" fillId="7" borderId="10" xfId="0" applyFont="1" applyFill="1" applyBorder="1" applyAlignment="1">
      <alignment/>
    </xf>
    <xf numFmtId="2" fontId="28" fillId="8" borderId="10" xfId="0" applyNumberFormat="1" applyFont="1" applyFill="1" applyBorder="1" applyAlignment="1">
      <alignment/>
    </xf>
    <xf numFmtId="0" fontId="28" fillId="4" borderId="10" xfId="0" applyFont="1" applyFill="1" applyBorder="1" applyAlignment="1">
      <alignment/>
    </xf>
    <xf numFmtId="164" fontId="28" fillId="22" borderId="1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64" fontId="28" fillId="24" borderId="10" xfId="0" applyNumberFormat="1" applyFont="1" applyFill="1" applyBorder="1" applyAlignment="1">
      <alignment/>
    </xf>
    <xf numFmtId="1" fontId="12" fillId="0" borderId="16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4" fillId="4" borderId="10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4" fillId="7" borderId="10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41" xfId="0" applyFont="1" applyBorder="1" applyAlignment="1">
      <alignment/>
    </xf>
    <xf numFmtId="0" fontId="0" fillId="4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0" fontId="0" fillId="4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64" fontId="4" fillId="4" borderId="16" xfId="0" applyNumberFormat="1" applyFont="1" applyFill="1" applyBorder="1" applyAlignment="1">
      <alignment/>
    </xf>
    <xf numFmtId="164" fontId="4" fillId="7" borderId="16" xfId="0" applyNumberFormat="1" applyFont="1" applyFill="1" applyBorder="1" applyAlignment="1">
      <alignment/>
    </xf>
    <xf numFmtId="0" fontId="0" fillId="0" borderId="42" xfId="0" applyFont="1" applyBorder="1" applyAlignment="1">
      <alignment/>
    </xf>
    <xf numFmtId="164" fontId="11" fillId="0" borderId="17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164" fontId="4" fillId="24" borderId="17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24" borderId="17" xfId="0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24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9" fillId="4" borderId="10" xfId="0" applyFont="1" applyFill="1" applyBorder="1" applyAlignment="1">
      <alignment/>
    </xf>
    <xf numFmtId="0" fontId="9" fillId="4" borderId="10" xfId="0" applyFont="1" applyFill="1" applyBorder="1" applyAlignment="1">
      <alignment/>
    </xf>
    <xf numFmtId="0" fontId="9" fillId="7" borderId="10" xfId="0" applyFont="1" applyFill="1" applyBorder="1" applyAlignment="1">
      <alignment/>
    </xf>
    <xf numFmtId="164" fontId="9" fillId="22" borderId="10" xfId="0" applyNumberFormat="1" applyFont="1" applyFill="1" applyBorder="1" applyAlignment="1">
      <alignment/>
    </xf>
    <xf numFmtId="164" fontId="9" fillId="0" borderId="0" xfId="0" applyNumberFormat="1" applyFont="1" applyBorder="1" applyAlignment="1">
      <alignment/>
    </xf>
    <xf numFmtId="164" fontId="4" fillId="24" borderId="22" xfId="0" applyNumberFormat="1" applyFont="1" applyFill="1" applyBorder="1" applyAlignment="1">
      <alignment horizontal="center" vertical="top" wrapText="1"/>
    </xf>
    <xf numFmtId="164" fontId="4" fillId="22" borderId="22" xfId="0" applyNumberFormat="1" applyFont="1" applyFill="1" applyBorder="1" applyAlignment="1">
      <alignment horizontal="center" vertical="top" wrapText="1"/>
    </xf>
    <xf numFmtId="2" fontId="4" fillId="22" borderId="22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1" fillId="25" borderId="19" xfId="0" applyFont="1" applyFill="1" applyBorder="1" applyAlignment="1">
      <alignment vertical="top" wrapText="1"/>
    </xf>
    <xf numFmtId="0" fontId="1" fillId="25" borderId="21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9"/>
  <sheetViews>
    <sheetView tabSelected="1" zoomScalePageLayoutView="0" workbookViewId="0" topLeftCell="A273">
      <pane xSplit="17595" ySplit="8775" topLeftCell="S324" activePane="topLeft" state="split"/>
      <selection pane="topLeft" activeCell="G235" sqref="G235"/>
      <selection pane="topRight" activeCell="S44" sqref="S44"/>
      <selection pane="bottomLeft" activeCell="N310" sqref="N310"/>
      <selection pane="bottomRight" activeCell="T185" sqref="T185"/>
    </sheetView>
  </sheetViews>
  <sheetFormatPr defaultColWidth="11.421875" defaultRowHeight="12.75"/>
  <cols>
    <col min="1" max="1" width="29.140625" style="0" customWidth="1"/>
    <col min="2" max="2" width="6.7109375" style="0" customWidth="1"/>
    <col min="3" max="3" width="6.8515625" style="0" customWidth="1"/>
    <col min="4" max="4" width="6.7109375" style="0" customWidth="1"/>
    <col min="5" max="5" width="6.57421875" style="0" customWidth="1"/>
    <col min="6" max="6" width="7.140625" style="0" customWidth="1"/>
    <col min="7" max="7" width="6.57421875" style="0" customWidth="1"/>
    <col min="8" max="8" width="7.00390625" style="0" customWidth="1"/>
    <col min="9" max="11" width="6.8515625" style="0" customWidth="1"/>
    <col min="12" max="12" width="6.57421875" style="0" customWidth="1"/>
    <col min="13" max="14" width="6.8515625" style="0" customWidth="1"/>
    <col min="15" max="15" width="5.7109375" style="0" customWidth="1"/>
    <col min="16" max="16" width="7.7109375" style="0" customWidth="1"/>
    <col min="17" max="17" width="6.8515625" style="0" customWidth="1"/>
    <col min="18" max="18" width="6.140625" style="0" customWidth="1"/>
  </cols>
  <sheetData>
    <row r="1" ht="15">
      <c r="A1" s="136" t="s">
        <v>100</v>
      </c>
    </row>
    <row r="2" ht="15">
      <c r="A2" s="136" t="s">
        <v>291</v>
      </c>
    </row>
    <row r="3" ht="12.75">
      <c r="A3" s="122"/>
    </row>
    <row r="4" ht="12.75">
      <c r="A4" s="152" t="s">
        <v>109</v>
      </c>
    </row>
    <row r="5" spans="1:9" ht="12.75">
      <c r="A5" s="90" t="s">
        <v>103</v>
      </c>
      <c r="B5" s="127" t="s">
        <v>104</v>
      </c>
      <c r="C5" s="17"/>
      <c r="D5" s="17"/>
      <c r="E5" s="17"/>
      <c r="F5" s="17"/>
      <c r="G5" s="17"/>
      <c r="H5" s="17"/>
      <c r="I5" s="16"/>
    </row>
    <row r="6" spans="1:9" ht="12.75">
      <c r="A6" s="13" t="s">
        <v>105</v>
      </c>
      <c r="B6" s="128" t="s">
        <v>106</v>
      </c>
      <c r="C6" s="17"/>
      <c r="D6" s="17"/>
      <c r="E6" s="17"/>
      <c r="F6" s="17"/>
      <c r="G6" s="17"/>
      <c r="H6" s="17"/>
      <c r="I6" s="16"/>
    </row>
    <row r="7" spans="1:9" ht="12.75">
      <c r="A7" s="126" t="s">
        <v>107</v>
      </c>
      <c r="B7" s="129" t="s">
        <v>108</v>
      </c>
      <c r="C7" s="17"/>
      <c r="D7" s="17"/>
      <c r="E7" s="17"/>
      <c r="F7" s="17"/>
      <c r="G7" s="17"/>
      <c r="H7" s="17"/>
      <c r="I7" s="16"/>
    </row>
    <row r="8" spans="1:2" ht="12.75">
      <c r="A8" s="9" t="s">
        <v>110</v>
      </c>
      <c r="B8" s="30"/>
    </row>
    <row r="9" spans="1:2" ht="12.75">
      <c r="A9" s="9" t="s">
        <v>111</v>
      </c>
      <c r="B9" s="130"/>
    </row>
    <row r="10" spans="1:2" ht="12.75">
      <c r="A10" s="9" t="s">
        <v>112</v>
      </c>
      <c r="B10" s="24"/>
    </row>
    <row r="11" spans="1:2" ht="12.75">
      <c r="A11" s="9" t="s">
        <v>113</v>
      </c>
      <c r="B11" s="12"/>
    </row>
    <row r="12" spans="1:2" ht="12.75">
      <c r="A12" s="9" t="s">
        <v>114</v>
      </c>
      <c r="B12" s="131"/>
    </row>
    <row r="13" ht="12.75">
      <c r="A13" s="122"/>
    </row>
    <row r="14" ht="15">
      <c r="A14" s="136" t="s">
        <v>101</v>
      </c>
    </row>
    <row r="15" spans="2:18" ht="12.75">
      <c r="B15" s="1"/>
      <c r="C15" s="1"/>
      <c r="D15" s="2" t="s">
        <v>0</v>
      </c>
      <c r="E15" s="3"/>
      <c r="F15" s="4"/>
      <c r="G15" s="18" t="s">
        <v>10</v>
      </c>
      <c r="H15" s="19" t="s">
        <v>11</v>
      </c>
      <c r="I15" s="20"/>
      <c r="J15" s="76" t="s">
        <v>1</v>
      </c>
      <c r="K15" s="77" t="s">
        <v>2</v>
      </c>
      <c r="L15" s="78" t="s">
        <v>32</v>
      </c>
      <c r="M15" s="21" t="s">
        <v>3</v>
      </c>
      <c r="N15" s="22"/>
      <c r="O15" s="23"/>
      <c r="P15" s="26" t="s">
        <v>4</v>
      </c>
      <c r="Q15" s="27"/>
      <c r="R15" s="28"/>
    </row>
    <row r="16" spans="1:18" ht="15" customHeight="1">
      <c r="A16" s="5" t="s">
        <v>20</v>
      </c>
      <c r="B16" s="71" t="s">
        <v>21</v>
      </c>
      <c r="C16" s="71" t="s">
        <v>22</v>
      </c>
      <c r="D16" s="72" t="s">
        <v>5</v>
      </c>
      <c r="E16" s="72" t="s">
        <v>6</v>
      </c>
      <c r="F16" s="72" t="s">
        <v>7</v>
      </c>
      <c r="G16" s="73" t="s">
        <v>5</v>
      </c>
      <c r="H16" s="73" t="s">
        <v>6</v>
      </c>
      <c r="I16" s="73" t="s">
        <v>7</v>
      </c>
      <c r="J16" s="79" t="s">
        <v>5</v>
      </c>
      <c r="K16" s="79" t="s">
        <v>6</v>
      </c>
      <c r="L16" s="79" t="s">
        <v>7</v>
      </c>
      <c r="M16" s="74" t="s">
        <v>5</v>
      </c>
      <c r="N16" s="74" t="s">
        <v>6</v>
      </c>
      <c r="O16" s="74" t="s">
        <v>7</v>
      </c>
      <c r="P16" s="75" t="s">
        <v>5</v>
      </c>
      <c r="Q16" s="75" t="s">
        <v>6</v>
      </c>
      <c r="R16" s="75" t="s">
        <v>7</v>
      </c>
    </row>
    <row r="17" spans="1:18" s="70" customFormat="1" ht="14.25" customHeight="1">
      <c r="A17" s="64" t="s">
        <v>247</v>
      </c>
      <c r="B17" s="65" t="s">
        <v>8</v>
      </c>
      <c r="C17" s="65" t="s">
        <v>9</v>
      </c>
      <c r="D17" s="120">
        <v>4.5</v>
      </c>
      <c r="E17" s="121">
        <v>2.7</v>
      </c>
      <c r="F17" s="121">
        <v>1.8</v>
      </c>
      <c r="G17" s="66">
        <f>(D17*5*60)/308.5</f>
        <v>4.376012965964343</v>
      </c>
      <c r="H17" s="67">
        <f>(E17*5*60)/308.5</f>
        <v>2.625607779578606</v>
      </c>
      <c r="I17" s="67">
        <f>(F17*5*60)/308.5</f>
        <v>1.7504051863857375</v>
      </c>
      <c r="J17" s="80">
        <f>G17*25</f>
        <v>109.40032414910858</v>
      </c>
      <c r="K17" s="81">
        <f>H17*25</f>
        <v>65.64019448946516</v>
      </c>
      <c r="L17" s="81">
        <f>I17*25</f>
        <v>43.76012965964344</v>
      </c>
      <c r="M17" s="305">
        <f>D17*10</f>
        <v>45</v>
      </c>
      <c r="N17" s="306">
        <f>E17*10</f>
        <v>27</v>
      </c>
      <c r="O17" s="306">
        <f>F17*10</f>
        <v>18</v>
      </c>
      <c r="P17" s="68">
        <f>J17-M17</f>
        <v>64.40032414910858</v>
      </c>
      <c r="Q17" s="69">
        <f>K17-N17</f>
        <v>38.64019448946516</v>
      </c>
      <c r="R17" s="69">
        <f>L17-O17</f>
        <v>25.76012965964344</v>
      </c>
    </row>
    <row r="18" spans="1:18" s="70" customFormat="1" ht="14.25" customHeight="1">
      <c r="A18" s="389"/>
      <c r="B18" s="397"/>
      <c r="C18" s="397"/>
      <c r="D18" s="398"/>
      <c r="E18" s="399"/>
      <c r="F18" s="399"/>
      <c r="G18" s="400"/>
      <c r="H18" s="401"/>
      <c r="I18" s="401"/>
      <c r="J18" s="402"/>
      <c r="K18" s="403"/>
      <c r="L18" s="403"/>
      <c r="M18" s="402"/>
      <c r="N18" s="403"/>
      <c r="O18" s="403"/>
      <c r="P18" s="402"/>
      <c r="Q18" s="403"/>
      <c r="R18" s="403"/>
    </row>
    <row r="19" spans="1:18" s="70" customFormat="1" ht="14.25" customHeight="1">
      <c r="A19" s="136" t="s">
        <v>102</v>
      </c>
      <c r="B19" s="390"/>
      <c r="C19" s="390"/>
      <c r="D19" s="391"/>
      <c r="E19" s="392"/>
      <c r="F19" s="392"/>
      <c r="G19" s="393"/>
      <c r="H19" s="394"/>
      <c r="I19" s="394"/>
      <c r="J19" s="395"/>
      <c r="K19" s="396"/>
      <c r="L19" s="396"/>
      <c r="M19" s="395"/>
      <c r="N19" s="396"/>
      <c r="O19" s="396"/>
      <c r="P19" s="395"/>
      <c r="Q19" s="396"/>
      <c r="R19" s="396"/>
    </row>
    <row r="20" spans="1:18" ht="12.75">
      <c r="A20" s="59" t="s">
        <v>130</v>
      </c>
      <c r="B20" s="57"/>
      <c r="C20" s="57"/>
      <c r="D20" s="57"/>
      <c r="E20" s="57"/>
      <c r="F20" s="253">
        <f>0.9+0.35</f>
        <v>1.25</v>
      </c>
      <c r="G20" s="57"/>
      <c r="H20" s="57"/>
      <c r="I20" s="62">
        <f>(F20*5*60)/308.5</f>
        <v>1.2155591572123177</v>
      </c>
      <c r="J20" s="132"/>
      <c r="K20" s="132"/>
      <c r="L20" s="82">
        <f>I20*25</f>
        <v>30.388978930307943</v>
      </c>
      <c r="M20" s="307"/>
      <c r="N20" s="307"/>
      <c r="O20" s="308">
        <f>F20*10</f>
        <v>12.5</v>
      </c>
      <c r="P20" s="132"/>
      <c r="Q20" s="133"/>
      <c r="R20" s="63">
        <f>L20-O20</f>
        <v>17.888978930307943</v>
      </c>
    </row>
    <row r="21" spans="1:18" ht="12.75">
      <c r="A21" s="60" t="s">
        <v>131</v>
      </c>
      <c r="B21" s="44"/>
      <c r="C21" s="44"/>
      <c r="D21" s="44"/>
      <c r="E21" s="44"/>
      <c r="F21" s="56">
        <f>F22+F23</f>
        <v>0.55</v>
      </c>
      <c r="G21" s="44"/>
      <c r="H21" s="44"/>
      <c r="I21" s="167"/>
      <c r="J21" s="125"/>
      <c r="K21" s="125"/>
      <c r="L21" s="168"/>
      <c r="M21" s="303"/>
      <c r="N21" s="303"/>
      <c r="O21" s="168"/>
      <c r="P21" s="125"/>
      <c r="Q21" s="170"/>
      <c r="R21" s="168"/>
    </row>
    <row r="22" spans="1:18" ht="12.75">
      <c r="A22" s="60" t="s">
        <v>132</v>
      </c>
      <c r="B22" s="44"/>
      <c r="C22" s="44"/>
      <c r="D22" s="44"/>
      <c r="E22" s="388"/>
      <c r="F22" s="253">
        <v>0.5</v>
      </c>
      <c r="G22" s="44"/>
      <c r="H22" s="44"/>
      <c r="I22" s="62">
        <f>(F22*5*60)/308.5</f>
        <v>0.4862236628849271</v>
      </c>
      <c r="J22" s="134"/>
      <c r="K22" s="134"/>
      <c r="L22" s="82">
        <f>I22*25</f>
        <v>12.155591572123177</v>
      </c>
      <c r="M22" s="304"/>
      <c r="N22" s="304"/>
      <c r="O22" s="308">
        <f>F22*10</f>
        <v>5</v>
      </c>
      <c r="P22" s="134"/>
      <c r="Q22" s="135"/>
      <c r="R22" s="63">
        <f>L22-O22</f>
        <v>7.155591572123177</v>
      </c>
    </row>
    <row r="23" spans="1:18" ht="12.75">
      <c r="A23" s="60" t="s">
        <v>133</v>
      </c>
      <c r="B23" s="44"/>
      <c r="C23" s="44"/>
      <c r="D23" s="44"/>
      <c r="E23" s="388"/>
      <c r="F23" s="253">
        <v>0.05</v>
      </c>
      <c r="G23" s="44"/>
      <c r="H23" s="44"/>
      <c r="I23" s="62">
        <f>(F23*5*60)/308.5</f>
        <v>0.04862236628849271</v>
      </c>
      <c r="J23" s="134"/>
      <c r="K23" s="134"/>
      <c r="L23" s="82">
        <f>I23*25</f>
        <v>1.2155591572123177</v>
      </c>
      <c r="M23" s="304"/>
      <c r="N23" s="304"/>
      <c r="O23" s="308">
        <f>F23*10</f>
        <v>0.5</v>
      </c>
      <c r="P23" s="134"/>
      <c r="Q23" s="135"/>
      <c r="R23" s="63">
        <f>L23-O23</f>
        <v>0.7155591572123177</v>
      </c>
    </row>
    <row r="24" spans="1:18" ht="12.75">
      <c r="A24" s="61" t="s">
        <v>157</v>
      </c>
      <c r="B24" s="58"/>
      <c r="C24" s="58"/>
      <c r="D24" s="56">
        <f>E24+F24</f>
        <v>0.2</v>
      </c>
      <c r="E24" s="253">
        <v>0.15</v>
      </c>
      <c r="F24" s="253">
        <v>0.05</v>
      </c>
      <c r="G24" s="58"/>
      <c r="H24" s="58"/>
      <c r="I24" s="167"/>
      <c r="J24" s="164"/>
      <c r="K24" s="164"/>
      <c r="L24" s="168"/>
      <c r="M24" s="308">
        <f>D24*10</f>
        <v>2</v>
      </c>
      <c r="N24" s="308">
        <f>E24*10</f>
        <v>1.5</v>
      </c>
      <c r="O24" s="308">
        <f>F24*10</f>
        <v>0.5</v>
      </c>
      <c r="P24" s="164"/>
      <c r="Q24" s="169"/>
      <c r="R24" s="168"/>
    </row>
    <row r="25" spans="1:18" ht="12.75">
      <c r="A25" s="33"/>
      <c r="B25" s="44"/>
      <c r="C25" s="41"/>
      <c r="D25" s="161"/>
      <c r="E25" s="40"/>
      <c r="F25" s="40"/>
      <c r="G25" s="41"/>
      <c r="H25" s="41"/>
      <c r="I25" s="157"/>
      <c r="J25" s="158"/>
      <c r="K25" s="158"/>
      <c r="L25" s="159"/>
      <c r="M25" s="158"/>
      <c r="N25" s="158"/>
      <c r="O25" s="160"/>
      <c r="P25" s="158"/>
      <c r="Q25" s="158"/>
      <c r="R25" s="159"/>
    </row>
    <row r="26" spans="1:18" ht="15">
      <c r="A26" s="216" t="s">
        <v>144</v>
      </c>
      <c r="B26" s="44"/>
      <c r="C26" s="156"/>
      <c r="D26" s="162"/>
      <c r="E26" s="147"/>
      <c r="F26" s="147"/>
      <c r="G26" s="156"/>
      <c r="H26" s="156"/>
      <c r="I26" s="163"/>
      <c r="J26" s="164"/>
      <c r="K26" s="164"/>
      <c r="L26" s="165"/>
      <c r="M26" s="164"/>
      <c r="N26" s="164"/>
      <c r="O26" s="166"/>
      <c r="P26" s="164"/>
      <c r="Q26" s="164"/>
      <c r="R26" s="165"/>
    </row>
    <row r="27" spans="1:18" ht="12.75">
      <c r="A27" s="463" t="s">
        <v>286</v>
      </c>
      <c r="B27" s="171" t="s">
        <v>129</v>
      </c>
      <c r="C27" s="154">
        <f>(D27*100)/D17</f>
        <v>17.77777777777778</v>
      </c>
      <c r="D27" s="150">
        <f>E27+F27</f>
        <v>0.8</v>
      </c>
      <c r="E27" s="83">
        <v>0.4</v>
      </c>
      <c r="F27" s="83">
        <v>0.4</v>
      </c>
      <c r="G27" s="320">
        <f>(D27*5*60)/308.5</f>
        <v>0.7779578606158833</v>
      </c>
      <c r="H27" s="67"/>
      <c r="I27" s="67"/>
      <c r="J27" s="81">
        <f>G27*25</f>
        <v>19.448946515397083</v>
      </c>
      <c r="K27" s="81"/>
      <c r="L27" s="81"/>
      <c r="M27" s="464">
        <f>J27</f>
        <v>19.448946515397083</v>
      </c>
      <c r="N27" s="464"/>
      <c r="O27" s="464"/>
      <c r="P27" s="458"/>
      <c r="Q27" s="459"/>
      <c r="R27" s="460"/>
    </row>
    <row r="28" spans="1:18" ht="12.75">
      <c r="A28" s="449" t="s">
        <v>285</v>
      </c>
      <c r="B28" s="123"/>
      <c r="C28" s="41"/>
      <c r="D28" s="465"/>
      <c r="E28" s="466"/>
      <c r="F28" s="466"/>
      <c r="G28" s="467"/>
      <c r="H28" s="468"/>
      <c r="I28" s="469"/>
      <c r="J28" s="470"/>
      <c r="K28" s="470"/>
      <c r="L28" s="470"/>
      <c r="M28" s="470"/>
      <c r="N28" s="471"/>
      <c r="O28" s="472"/>
      <c r="P28" s="69">
        <f>J27</f>
        <v>19.448946515397083</v>
      </c>
      <c r="Q28" s="462"/>
      <c r="R28" s="462"/>
    </row>
    <row r="29" spans="1:18" ht="12.75">
      <c r="A29" s="172" t="s">
        <v>288</v>
      </c>
      <c r="B29" s="123"/>
      <c r="C29" s="94"/>
      <c r="D29" s="175">
        <f>D17-D27</f>
        <v>3.7</v>
      </c>
      <c r="E29" s="176">
        <f>E17-E27</f>
        <v>2.3000000000000003</v>
      </c>
      <c r="F29" s="176">
        <f>F17-F27</f>
        <v>1.4</v>
      </c>
      <c r="G29" s="261">
        <f>(D29*5*60)/308.5</f>
        <v>3.59805510534846</v>
      </c>
      <c r="H29" s="262">
        <f>(E29*5*60)/308.5</f>
        <v>2.236628849270665</v>
      </c>
      <c r="I29" s="309">
        <f>(F29*5*60)/308.5</f>
        <v>1.3614262560777959</v>
      </c>
      <c r="J29" s="178">
        <f>G29*25</f>
        <v>89.9513776337115</v>
      </c>
      <c r="K29" s="178">
        <f>H29*25</f>
        <v>55.915721231766625</v>
      </c>
      <c r="L29" s="178">
        <f>I29*25</f>
        <v>34.0356564019449</v>
      </c>
      <c r="M29" s="302">
        <f>D29*10</f>
        <v>37</v>
      </c>
      <c r="N29" s="310">
        <f>E29*10</f>
        <v>23.000000000000004</v>
      </c>
      <c r="O29" s="310">
        <f>F29*10</f>
        <v>14</v>
      </c>
      <c r="P29" s="461"/>
      <c r="Q29" s="462"/>
      <c r="R29" s="462"/>
    </row>
    <row r="30" spans="1:18" ht="12.75">
      <c r="A30" s="59" t="s">
        <v>282</v>
      </c>
      <c r="B30" s="123"/>
      <c r="C30" s="94"/>
      <c r="D30" s="132"/>
      <c r="E30" s="132"/>
      <c r="F30" s="126">
        <f>F20-F27</f>
        <v>0.85</v>
      </c>
      <c r="G30" s="451"/>
      <c r="H30" s="33"/>
      <c r="I30" s="167">
        <f aca="true" t="shared" si="0" ref="I30:I35">(F30*5*60)/308.5</f>
        <v>0.826580226904376</v>
      </c>
      <c r="J30" s="161"/>
      <c r="K30" s="161"/>
      <c r="L30" s="168">
        <f aca="true" t="shared" si="1" ref="L30:L39">I30*25</f>
        <v>20.6645056726094</v>
      </c>
      <c r="M30" s="159"/>
      <c r="N30" s="159"/>
      <c r="O30" s="168">
        <f>F30*10</f>
        <v>8.5</v>
      </c>
      <c r="P30" s="161"/>
      <c r="Q30" s="455"/>
      <c r="R30" s="168">
        <f aca="true" t="shared" si="2" ref="R30:R38">L30-O30</f>
        <v>12.164505672609401</v>
      </c>
    </row>
    <row r="31" spans="1:18" ht="12.75">
      <c r="A31" s="445" t="s">
        <v>277</v>
      </c>
      <c r="B31" s="123"/>
      <c r="C31" s="94"/>
      <c r="D31" s="134"/>
      <c r="E31" s="134"/>
      <c r="F31" s="83">
        <v>0</v>
      </c>
      <c r="G31" s="451"/>
      <c r="H31" s="33"/>
      <c r="I31" s="167">
        <f t="shared" si="0"/>
        <v>0</v>
      </c>
      <c r="J31" s="124"/>
      <c r="K31" s="124"/>
      <c r="L31" s="168">
        <f t="shared" si="1"/>
        <v>0</v>
      </c>
      <c r="M31" s="456"/>
      <c r="N31" s="456"/>
      <c r="O31" s="168">
        <f>F31*10</f>
        <v>0</v>
      </c>
      <c r="P31" s="124"/>
      <c r="Q31" s="457"/>
      <c r="R31" s="168">
        <f t="shared" si="2"/>
        <v>0</v>
      </c>
    </row>
    <row r="32" spans="1:18" ht="12.75">
      <c r="A32" s="450" t="s">
        <v>284</v>
      </c>
      <c r="B32" s="123"/>
      <c r="C32" s="94"/>
      <c r="D32" s="134"/>
      <c r="E32" s="134"/>
      <c r="F32" s="446">
        <f>SUM(F30:F31)</f>
        <v>0.85</v>
      </c>
      <c r="G32" s="263"/>
      <c r="H32" s="264"/>
      <c r="I32" s="447">
        <f t="shared" si="0"/>
        <v>0.826580226904376</v>
      </c>
      <c r="J32" s="177"/>
      <c r="K32" s="177"/>
      <c r="L32" s="448">
        <f t="shared" si="1"/>
        <v>20.6645056726094</v>
      </c>
      <c r="M32" s="452"/>
      <c r="N32" s="452"/>
      <c r="O32" s="142">
        <f aca="true" t="shared" si="3" ref="O32:O40">F32*10</f>
        <v>8.5</v>
      </c>
      <c r="P32" s="453"/>
      <c r="Q32" s="454"/>
      <c r="R32" s="433">
        <f t="shared" si="2"/>
        <v>12.164505672609401</v>
      </c>
    </row>
    <row r="33" spans="1:18" ht="12.75">
      <c r="A33" s="60" t="s">
        <v>281</v>
      </c>
      <c r="B33" s="123"/>
      <c r="C33" s="94"/>
      <c r="D33" s="155"/>
      <c r="E33" s="155"/>
      <c r="F33" s="126">
        <f>F21</f>
        <v>0.55</v>
      </c>
      <c r="G33" s="265"/>
      <c r="H33" s="146"/>
      <c r="I33" s="167">
        <f t="shared" si="0"/>
        <v>0.5348460291734197</v>
      </c>
      <c r="J33" s="177"/>
      <c r="K33" s="312"/>
      <c r="L33" s="168">
        <f t="shared" si="1"/>
        <v>13.371150729335493</v>
      </c>
      <c r="M33" s="314"/>
      <c r="N33" s="314"/>
      <c r="O33" s="168">
        <f t="shared" si="3"/>
        <v>5.5</v>
      </c>
      <c r="P33" s="312"/>
      <c r="Q33" s="315"/>
      <c r="R33" s="168">
        <f t="shared" si="2"/>
        <v>7.871150729335493</v>
      </c>
    </row>
    <row r="34" spans="1:18" ht="12.75">
      <c r="A34" s="60" t="s">
        <v>280</v>
      </c>
      <c r="B34" s="123"/>
      <c r="C34" s="94"/>
      <c r="D34" s="177"/>
      <c r="E34" s="177"/>
      <c r="F34" s="126">
        <f>F22</f>
        <v>0.5</v>
      </c>
      <c r="G34" s="451"/>
      <c r="H34" s="33"/>
      <c r="I34" s="167">
        <f t="shared" si="0"/>
        <v>0.4862236628849271</v>
      </c>
      <c r="J34" s="124"/>
      <c r="K34" s="124"/>
      <c r="L34" s="168">
        <f t="shared" si="1"/>
        <v>12.155591572123177</v>
      </c>
      <c r="M34" s="456"/>
      <c r="N34" s="456"/>
      <c r="O34" s="168">
        <f t="shared" si="3"/>
        <v>5</v>
      </c>
      <c r="P34" s="124"/>
      <c r="Q34" s="457"/>
      <c r="R34" s="168">
        <f t="shared" si="2"/>
        <v>7.155591572123177</v>
      </c>
    </row>
    <row r="35" spans="1:18" ht="12.75">
      <c r="A35" s="445" t="s">
        <v>277</v>
      </c>
      <c r="B35" s="123"/>
      <c r="C35" s="94"/>
      <c r="D35" s="177"/>
      <c r="E35" s="177"/>
      <c r="F35" s="83">
        <v>0</v>
      </c>
      <c r="G35" s="451"/>
      <c r="H35" s="33"/>
      <c r="I35" s="167">
        <f t="shared" si="0"/>
        <v>0</v>
      </c>
      <c r="J35" s="124"/>
      <c r="K35" s="124"/>
      <c r="L35" s="168">
        <f t="shared" si="1"/>
        <v>0</v>
      </c>
      <c r="M35" s="456"/>
      <c r="N35" s="456"/>
      <c r="O35" s="168">
        <f t="shared" si="3"/>
        <v>0</v>
      </c>
      <c r="P35" s="124"/>
      <c r="Q35" s="457"/>
      <c r="R35" s="168">
        <f t="shared" si="2"/>
        <v>0</v>
      </c>
    </row>
    <row r="36" spans="1:18" ht="12.75">
      <c r="A36" s="450" t="s">
        <v>279</v>
      </c>
      <c r="B36" s="123"/>
      <c r="C36" s="94"/>
      <c r="D36" s="177"/>
      <c r="E36" s="177"/>
      <c r="F36" s="473">
        <f>SUM(F34:F35)</f>
        <v>0.5</v>
      </c>
      <c r="G36" s="263"/>
      <c r="H36" s="264"/>
      <c r="I36" s="447">
        <f>SUM(I34:I35)</f>
        <v>0.4862236628849271</v>
      </c>
      <c r="J36" s="177"/>
      <c r="K36" s="177"/>
      <c r="L36" s="448">
        <f t="shared" si="1"/>
        <v>12.155591572123177</v>
      </c>
      <c r="M36" s="316"/>
      <c r="N36" s="316"/>
      <c r="O36" s="142">
        <f t="shared" si="3"/>
        <v>5</v>
      </c>
      <c r="P36" s="177"/>
      <c r="Q36" s="317"/>
      <c r="R36" s="433">
        <f t="shared" si="2"/>
        <v>7.155591572123177</v>
      </c>
    </row>
    <row r="37" spans="1:18" ht="12.75">
      <c r="A37" s="60" t="s">
        <v>278</v>
      </c>
      <c r="B37" s="123"/>
      <c r="C37" s="94"/>
      <c r="D37" s="177"/>
      <c r="E37" s="177"/>
      <c r="F37" s="126">
        <f>F23</f>
        <v>0.05</v>
      </c>
      <c r="G37" s="451"/>
      <c r="H37" s="33"/>
      <c r="I37" s="167">
        <f>(F37*5*60)/308.5</f>
        <v>0.04862236628849271</v>
      </c>
      <c r="J37" s="124"/>
      <c r="K37" s="124"/>
      <c r="L37" s="168">
        <f t="shared" si="1"/>
        <v>1.2155591572123177</v>
      </c>
      <c r="M37" s="456"/>
      <c r="N37" s="456"/>
      <c r="O37" s="168">
        <f t="shared" si="3"/>
        <v>0.5</v>
      </c>
      <c r="P37" s="124"/>
      <c r="Q37" s="457"/>
      <c r="R37" s="168">
        <f t="shared" si="2"/>
        <v>0.7155591572123177</v>
      </c>
    </row>
    <row r="38" spans="1:18" ht="12.75">
      <c r="A38" s="445" t="s">
        <v>277</v>
      </c>
      <c r="B38" s="123"/>
      <c r="C38" s="94"/>
      <c r="D38" s="177"/>
      <c r="E38" s="177"/>
      <c r="F38" s="83">
        <v>0.8</v>
      </c>
      <c r="G38" s="451"/>
      <c r="H38" s="33"/>
      <c r="I38" s="167">
        <f>(F38*5*60)/308.5</f>
        <v>0.7779578606158833</v>
      </c>
      <c r="J38" s="124"/>
      <c r="K38" s="124"/>
      <c r="L38" s="168">
        <f t="shared" si="1"/>
        <v>19.448946515397083</v>
      </c>
      <c r="M38" s="456"/>
      <c r="N38" s="456"/>
      <c r="O38" s="168"/>
      <c r="P38" s="124"/>
      <c r="Q38" s="457"/>
      <c r="R38" s="168">
        <f t="shared" si="2"/>
        <v>19.448946515397083</v>
      </c>
    </row>
    <row r="39" spans="1:18" ht="12.75">
      <c r="A39" s="450" t="s">
        <v>283</v>
      </c>
      <c r="B39" s="123"/>
      <c r="C39" s="94"/>
      <c r="D39" s="177"/>
      <c r="E39" s="177"/>
      <c r="F39" s="446">
        <f>SUM(F37:F38)</f>
        <v>0.8500000000000001</v>
      </c>
      <c r="G39" s="265"/>
      <c r="H39" s="146"/>
      <c r="I39" s="447">
        <f>SUM(I37:I38)</f>
        <v>0.826580226904376</v>
      </c>
      <c r="J39" s="177"/>
      <c r="K39" s="177"/>
      <c r="L39" s="448">
        <f t="shared" si="1"/>
        <v>20.6645056726094</v>
      </c>
      <c r="M39" s="316"/>
      <c r="N39" s="316"/>
      <c r="O39" s="142">
        <f t="shared" si="3"/>
        <v>8.5</v>
      </c>
      <c r="P39" s="177"/>
      <c r="Q39" s="317"/>
      <c r="R39" s="433">
        <f>SUM(R37:R38)</f>
        <v>20.1645056726094</v>
      </c>
    </row>
    <row r="40" spans="1:18" ht="12.75">
      <c r="A40" s="61" t="s">
        <v>157</v>
      </c>
      <c r="B40" s="173"/>
      <c r="C40" s="174"/>
      <c r="D40" s="56">
        <f>D24</f>
        <v>0.2</v>
      </c>
      <c r="E40" s="56">
        <f>E24</f>
        <v>0.15</v>
      </c>
      <c r="F40" s="56">
        <f>F24</f>
        <v>0.05</v>
      </c>
      <c r="G40" s="474"/>
      <c r="H40" s="147"/>
      <c r="I40" s="475"/>
      <c r="J40" s="476"/>
      <c r="K40" s="476"/>
      <c r="L40" s="168"/>
      <c r="M40" s="308">
        <f>D40*10</f>
        <v>2</v>
      </c>
      <c r="N40" s="308">
        <f>E40*10</f>
        <v>1.5</v>
      </c>
      <c r="O40" s="308">
        <f t="shared" si="3"/>
        <v>0.5</v>
      </c>
      <c r="P40" s="318"/>
      <c r="Q40" s="319"/>
      <c r="R40" s="217"/>
    </row>
    <row r="41" spans="1:18" ht="15">
      <c r="A41" s="85" t="s">
        <v>287</v>
      </c>
      <c r="B41" s="123"/>
      <c r="C41" s="94"/>
      <c r="D41" s="477">
        <f>D29</f>
        <v>3.7</v>
      </c>
      <c r="E41" s="477">
        <f>E29</f>
        <v>2.3000000000000003</v>
      </c>
      <c r="F41" s="477">
        <f>F29</f>
        <v>1.4</v>
      </c>
      <c r="G41" s="478">
        <f>G29+G27</f>
        <v>4.376012965964343</v>
      </c>
      <c r="H41" s="478">
        <f>H29+H27</f>
        <v>2.236628849270665</v>
      </c>
      <c r="I41" s="478">
        <f>I32+I36+I39</f>
        <v>2.1393841166936793</v>
      </c>
      <c r="J41" s="482">
        <f>J29+J27</f>
        <v>109.40032414910858</v>
      </c>
      <c r="K41" s="482">
        <f>Q41+N41</f>
        <v>55.915721231766625</v>
      </c>
      <c r="L41" s="482">
        <f>L32+L36+L39</f>
        <v>53.48460291734198</v>
      </c>
      <c r="M41" s="479">
        <f>M29</f>
        <v>37</v>
      </c>
      <c r="N41" s="479">
        <f>N29</f>
        <v>23.000000000000004</v>
      </c>
      <c r="O41" s="479">
        <f>O29</f>
        <v>14</v>
      </c>
      <c r="P41" s="480">
        <f>R41+Q41</f>
        <v>72.4003241491086</v>
      </c>
      <c r="Q41" s="480">
        <f>K29-N29</f>
        <v>32.915721231766625</v>
      </c>
      <c r="R41" s="480">
        <f>R32+R36+R39</f>
        <v>39.48460291734198</v>
      </c>
    </row>
    <row r="42" spans="1:18" ht="12.75">
      <c r="A42" s="33"/>
      <c r="B42" s="123"/>
      <c r="C42" s="94"/>
      <c r="D42" s="94"/>
      <c r="E42" s="94"/>
      <c r="F42" s="94"/>
      <c r="G42" s="94"/>
      <c r="H42" s="94"/>
      <c r="I42" s="94"/>
      <c r="J42" s="481"/>
      <c r="K42" s="481"/>
      <c r="L42" s="481"/>
      <c r="M42" s="94"/>
      <c r="N42" s="94"/>
      <c r="O42" s="94"/>
      <c r="P42" s="94"/>
      <c r="Q42" s="481"/>
      <c r="R42" s="481"/>
    </row>
    <row r="43" spans="1:18" ht="12.75">
      <c r="A43" s="33"/>
      <c r="B43" s="12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481"/>
      <c r="R43" s="481"/>
    </row>
    <row r="44" ht="15">
      <c r="A44" s="136" t="s">
        <v>140</v>
      </c>
    </row>
    <row r="46" spans="1:18" ht="12.75">
      <c r="A46" s="8" t="s">
        <v>31</v>
      </c>
      <c r="B46" s="11" t="s">
        <v>12</v>
      </c>
      <c r="C46" s="51" t="s">
        <v>13</v>
      </c>
      <c r="D46" s="52" t="s">
        <v>14</v>
      </c>
      <c r="E46" s="51" t="s">
        <v>15</v>
      </c>
      <c r="F46" s="52" t="s">
        <v>134</v>
      </c>
      <c r="G46" s="180" t="s">
        <v>18</v>
      </c>
      <c r="H46" s="51" t="s">
        <v>19</v>
      </c>
      <c r="I46" s="52" t="s">
        <v>24</v>
      </c>
      <c r="J46" s="11" t="s">
        <v>16</v>
      </c>
      <c r="K46" s="51" t="s">
        <v>17</v>
      </c>
      <c r="L46" s="11" t="s">
        <v>23</v>
      </c>
      <c r="M46" s="11" t="s">
        <v>136</v>
      </c>
      <c r="N46" s="11" t="s">
        <v>74</v>
      </c>
      <c r="O46" s="11" t="s">
        <v>75</v>
      </c>
      <c r="P46" s="11" t="s">
        <v>135</v>
      </c>
      <c r="Q46" s="51" t="s">
        <v>139</v>
      </c>
      <c r="R46" s="52" t="s">
        <v>27</v>
      </c>
    </row>
    <row r="47" spans="1:18" ht="12.75">
      <c r="A47" s="9" t="s">
        <v>26</v>
      </c>
      <c r="B47" s="87">
        <v>210</v>
      </c>
      <c r="C47" s="183">
        <v>40</v>
      </c>
      <c r="D47" s="184">
        <v>2</v>
      </c>
      <c r="E47" s="183">
        <f>E17*D47</f>
        <v>5.4</v>
      </c>
      <c r="F47" s="185"/>
      <c r="G47" s="186"/>
      <c r="H47" s="187"/>
      <c r="I47" s="188">
        <v>0.9</v>
      </c>
      <c r="J47" s="189">
        <v>2</v>
      </c>
      <c r="K47" s="190">
        <f>I47*J47</f>
        <v>1.8</v>
      </c>
      <c r="L47" s="184">
        <f>F17-I47</f>
        <v>0.9</v>
      </c>
      <c r="M47" s="87">
        <v>7</v>
      </c>
      <c r="N47" s="191"/>
      <c r="O47" s="191"/>
      <c r="P47" s="179"/>
      <c r="Q47" s="182"/>
      <c r="R47" s="192">
        <f>E47+K47+M47</f>
        <v>14.2</v>
      </c>
    </row>
    <row r="48" spans="1:18" ht="12.75">
      <c r="A48" s="9" t="s">
        <v>25</v>
      </c>
      <c r="B48" s="87">
        <v>210</v>
      </c>
      <c r="C48" s="183">
        <v>40</v>
      </c>
      <c r="D48" s="184">
        <v>2</v>
      </c>
      <c r="E48" s="193">
        <f>E17*D48</f>
        <v>5.4</v>
      </c>
      <c r="F48" s="185">
        <f>B48/C48</f>
        <v>5.25</v>
      </c>
      <c r="G48" s="186">
        <f>F17*F48</f>
        <v>9.450000000000001</v>
      </c>
      <c r="H48" s="187">
        <f>E48+G48</f>
        <v>14.850000000000001</v>
      </c>
      <c r="I48" s="188">
        <v>0.9</v>
      </c>
      <c r="J48" s="189">
        <v>2</v>
      </c>
      <c r="K48" s="194">
        <f>I48*J48</f>
        <v>1.8</v>
      </c>
      <c r="L48" s="184">
        <f>F17-I48</f>
        <v>0.9</v>
      </c>
      <c r="M48" s="186">
        <f>G48-K48</f>
        <v>7.650000000000001</v>
      </c>
      <c r="N48" s="191"/>
      <c r="O48" s="191"/>
      <c r="P48" s="9"/>
      <c r="Q48" s="46"/>
      <c r="R48" s="195">
        <f>E48+K48+M48</f>
        <v>14.850000000000001</v>
      </c>
    </row>
    <row r="49" spans="1:18" ht="12.75">
      <c r="A49" s="9" t="s">
        <v>248</v>
      </c>
      <c r="B49" s="87">
        <v>210</v>
      </c>
      <c r="C49" s="183">
        <v>40</v>
      </c>
      <c r="D49" s="184">
        <v>2</v>
      </c>
      <c r="E49" s="193">
        <f>E17*D49</f>
        <v>5.4</v>
      </c>
      <c r="F49" s="185"/>
      <c r="G49" s="186"/>
      <c r="H49" s="187"/>
      <c r="I49" s="196">
        <f>F20</f>
        <v>1.25</v>
      </c>
      <c r="J49" s="189">
        <v>2</v>
      </c>
      <c r="K49" s="194">
        <f>I49*J49</f>
        <v>2.5</v>
      </c>
      <c r="L49" s="197">
        <f>F17-I49</f>
        <v>0.55</v>
      </c>
      <c r="M49" s="213">
        <f>R47-E49-K49</f>
        <v>6.299999999999999</v>
      </c>
      <c r="N49" s="191"/>
      <c r="O49" s="191"/>
      <c r="P49" s="9"/>
      <c r="Q49" s="46"/>
      <c r="R49" s="195">
        <f>E49+K49+M49</f>
        <v>14.2</v>
      </c>
    </row>
    <row r="50" spans="1:18" ht="15">
      <c r="A50" s="9" t="s">
        <v>249</v>
      </c>
      <c r="B50" s="87">
        <v>210</v>
      </c>
      <c r="C50" s="183">
        <v>40</v>
      </c>
      <c r="D50" s="184">
        <v>2</v>
      </c>
      <c r="E50" s="208">
        <f>E41*D50</f>
        <v>4.6000000000000005</v>
      </c>
      <c r="F50" s="209"/>
      <c r="G50" s="210"/>
      <c r="H50" s="211"/>
      <c r="I50" s="212">
        <f>F30</f>
        <v>0.85</v>
      </c>
      <c r="J50" s="87">
        <v>2</v>
      </c>
      <c r="K50" s="206">
        <f>I50*J50</f>
        <v>1.7</v>
      </c>
      <c r="L50" s="212">
        <f>F33</f>
        <v>0.55</v>
      </c>
      <c r="M50" s="213">
        <f>R47-E50-K50-M51</f>
        <v>6.299999999999997</v>
      </c>
      <c r="N50" s="215"/>
      <c r="O50" s="215"/>
      <c r="P50" s="205"/>
      <c r="Q50" s="206"/>
      <c r="R50" s="207">
        <f>E50+K50+M52</f>
        <v>14.199999999999998</v>
      </c>
    </row>
    <row r="51" spans="1:18" ht="12.75">
      <c r="A51" s="9" t="s">
        <v>137</v>
      </c>
      <c r="B51" s="87"/>
      <c r="C51" s="183"/>
      <c r="D51" s="184">
        <v>2</v>
      </c>
      <c r="E51" s="193">
        <f>E27*D51</f>
        <v>0.8</v>
      </c>
      <c r="F51" s="47"/>
      <c r="G51" s="9"/>
      <c r="H51" s="46"/>
      <c r="I51" s="198">
        <f>F20-F30</f>
        <v>0.4</v>
      </c>
      <c r="J51" s="87">
        <v>2</v>
      </c>
      <c r="K51" s="194">
        <f>I51*J51</f>
        <v>0.8</v>
      </c>
      <c r="L51" s="197"/>
      <c r="M51" s="199">
        <f>E51+K51</f>
        <v>1.6</v>
      </c>
      <c r="N51" s="191"/>
      <c r="O51" s="191"/>
      <c r="P51" s="200"/>
      <c r="Q51" s="187"/>
      <c r="R51" s="201"/>
    </row>
    <row r="52" spans="1:18" ht="15">
      <c r="A52" s="9" t="s">
        <v>138</v>
      </c>
      <c r="B52" s="87"/>
      <c r="C52" s="183"/>
      <c r="D52" s="184"/>
      <c r="E52" s="193"/>
      <c r="F52" s="47"/>
      <c r="G52" s="9"/>
      <c r="H52" s="46"/>
      <c r="I52" s="198"/>
      <c r="J52" s="87"/>
      <c r="K52" s="194"/>
      <c r="L52" s="197"/>
      <c r="M52" s="214">
        <f>SUM(M50:M51)</f>
        <v>7.899999999999997</v>
      </c>
      <c r="N52" s="186">
        <f>F34</f>
        <v>0.5</v>
      </c>
      <c r="O52" s="186">
        <f>F37</f>
        <v>0.05</v>
      </c>
      <c r="P52" s="200">
        <f>M52-Q52</f>
        <v>4.9999999999999964</v>
      </c>
      <c r="Q52" s="187">
        <f>K156</f>
        <v>2.9</v>
      </c>
      <c r="R52" s="201"/>
    </row>
    <row r="53" spans="1:18" ht="12.75">
      <c r="A53" s="29" t="s">
        <v>28</v>
      </c>
      <c r="B53" s="29"/>
      <c r="C53" s="202"/>
      <c r="D53" s="203"/>
      <c r="E53" s="251">
        <v>4.6</v>
      </c>
      <c r="F53" s="252"/>
      <c r="G53" s="253"/>
      <c r="H53" s="251"/>
      <c r="I53" s="252"/>
      <c r="J53" s="254"/>
      <c r="K53" s="255">
        <v>1.7</v>
      </c>
      <c r="L53" s="252"/>
      <c r="M53" s="256"/>
      <c r="N53" s="257"/>
      <c r="O53" s="257"/>
      <c r="P53" s="258">
        <v>5</v>
      </c>
      <c r="Q53" s="259">
        <v>2.9</v>
      </c>
      <c r="R53" s="260">
        <f>E53+K53+P53+Q53</f>
        <v>14.200000000000001</v>
      </c>
    </row>
    <row r="54" spans="1:18" ht="12.75">
      <c r="A54" s="29" t="s">
        <v>29</v>
      </c>
      <c r="B54" s="29"/>
      <c r="C54" s="202"/>
      <c r="D54" s="204"/>
      <c r="E54" s="202"/>
      <c r="F54" s="204"/>
      <c r="G54" s="29"/>
      <c r="H54" s="202"/>
      <c r="I54" s="204"/>
      <c r="J54" s="29"/>
      <c r="K54" s="202"/>
      <c r="L54" s="204"/>
      <c r="M54" s="29"/>
      <c r="N54" s="29"/>
      <c r="O54" s="29"/>
      <c r="P54" s="29"/>
      <c r="Q54" s="202"/>
      <c r="R54" s="204"/>
    </row>
    <row r="55" spans="1:18" ht="12.75">
      <c r="A55" s="29" t="s">
        <v>30</v>
      </c>
      <c r="B55" s="29"/>
      <c r="C55" s="202"/>
      <c r="D55" s="204"/>
      <c r="E55" s="202"/>
      <c r="F55" s="204"/>
      <c r="G55" s="29"/>
      <c r="H55" s="202"/>
      <c r="I55" s="204"/>
      <c r="J55" s="29"/>
      <c r="K55" s="202"/>
      <c r="L55" s="204"/>
      <c r="M55" s="29"/>
      <c r="N55" s="29"/>
      <c r="O55" s="29"/>
      <c r="P55" s="29"/>
      <c r="Q55" s="202"/>
      <c r="R55" s="204"/>
    </row>
    <row r="56" spans="1:18" ht="12.75">
      <c r="A56" s="40"/>
      <c r="B56" s="57"/>
      <c r="C56" s="57"/>
      <c r="D56" s="57"/>
      <c r="E56" s="57"/>
      <c r="F56" s="57"/>
      <c r="G56" s="57"/>
      <c r="H56" s="57"/>
      <c r="I56" s="57"/>
      <c r="J56" s="41"/>
      <c r="K56" s="57"/>
      <c r="L56" s="57"/>
      <c r="M56" s="57"/>
      <c r="N56" s="132"/>
      <c r="O56" s="181"/>
      <c r="P56" s="181"/>
      <c r="Q56" s="132"/>
      <c r="R56" s="132"/>
    </row>
    <row r="57" spans="1:18" ht="12.75">
      <c r="A57" s="33"/>
      <c r="B57" s="44"/>
      <c r="C57" s="44"/>
      <c r="D57" s="44"/>
      <c r="E57" s="44"/>
      <c r="F57" s="177"/>
      <c r="G57" s="44"/>
      <c r="H57" s="44"/>
      <c r="I57" s="44"/>
      <c r="J57" s="134"/>
      <c r="K57" s="44"/>
      <c r="L57" s="177"/>
      <c r="M57" s="44"/>
      <c r="N57" s="134"/>
      <c r="O57" s="44"/>
      <c r="P57" s="44"/>
      <c r="Q57" s="134"/>
      <c r="R57" s="134"/>
    </row>
    <row r="59" ht="15">
      <c r="A59" s="136" t="s">
        <v>294</v>
      </c>
    </row>
    <row r="61" spans="1:18" ht="12.75">
      <c r="A61" s="36"/>
      <c r="B61" s="425" t="s">
        <v>141</v>
      </c>
      <c r="C61" s="426" t="s">
        <v>40</v>
      </c>
      <c r="D61" s="16"/>
      <c r="E61" s="14"/>
      <c r="F61" s="16"/>
      <c r="G61" s="14"/>
      <c r="H61" s="15"/>
      <c r="I61" s="15"/>
      <c r="J61" s="15"/>
      <c r="K61" s="15"/>
      <c r="L61" s="45"/>
      <c r="M61" s="426" t="s">
        <v>275</v>
      </c>
      <c r="N61" s="16"/>
      <c r="O61" s="14"/>
      <c r="P61" s="15"/>
      <c r="Q61" s="45"/>
      <c r="R61" s="427" t="s">
        <v>50</v>
      </c>
    </row>
    <row r="62" spans="1:18" ht="12.75">
      <c r="A62" s="35" t="s">
        <v>253</v>
      </c>
      <c r="B62" s="46" t="s">
        <v>38</v>
      </c>
      <c r="C62" s="47" t="s">
        <v>41</v>
      </c>
      <c r="D62" s="9" t="s">
        <v>46</v>
      </c>
      <c r="E62" s="415" t="s">
        <v>47</v>
      </c>
      <c r="F62" s="416" t="s">
        <v>42</v>
      </c>
      <c r="G62" s="9" t="s">
        <v>44</v>
      </c>
      <c r="H62" s="415" t="s">
        <v>52</v>
      </c>
      <c r="I62" s="416" t="s">
        <v>43</v>
      </c>
      <c r="J62" s="9" t="s">
        <v>45</v>
      </c>
      <c r="K62" s="415" t="s">
        <v>48</v>
      </c>
      <c r="L62" s="422" t="s">
        <v>51</v>
      </c>
      <c r="M62" s="47" t="s">
        <v>142</v>
      </c>
      <c r="N62" s="9"/>
      <c r="O62" s="9" t="s">
        <v>38</v>
      </c>
      <c r="P62" s="9" t="s">
        <v>66</v>
      </c>
      <c r="Q62" s="46" t="s">
        <v>67</v>
      </c>
      <c r="R62" s="53"/>
    </row>
    <row r="63" spans="1:18" ht="12.75">
      <c r="A63" s="9" t="s">
        <v>252</v>
      </c>
      <c r="B63" s="483">
        <f>N29</f>
        <v>23.000000000000004</v>
      </c>
      <c r="C63" s="220">
        <v>23</v>
      </c>
      <c r="D63" s="8">
        <v>23</v>
      </c>
      <c r="E63" s="417">
        <f aca="true" t="shared" si="4" ref="E63:E69">C63+D63</f>
        <v>46</v>
      </c>
      <c r="F63" s="416"/>
      <c r="G63" s="150"/>
      <c r="H63" s="417">
        <f>F63+G63</f>
        <v>0</v>
      </c>
      <c r="I63" s="416"/>
      <c r="J63" s="9"/>
      <c r="K63" s="417">
        <f>I63+J63</f>
        <v>0</v>
      </c>
      <c r="L63" s="423">
        <f aca="true" t="shared" si="5" ref="L63:L70">E63+H63+K63</f>
        <v>46</v>
      </c>
      <c r="M63" s="223"/>
      <c r="N63" s="148"/>
      <c r="O63" s="151">
        <f>Q41</f>
        <v>32.915721231766625</v>
      </c>
      <c r="P63" s="149">
        <f>O63/B63</f>
        <v>1.4311183144246356</v>
      </c>
      <c r="Q63" s="46">
        <v>1.1</v>
      </c>
      <c r="R63" s="322">
        <f aca="true" t="shared" si="6" ref="R63:R69">B63+O63</f>
        <v>55.915721231766625</v>
      </c>
    </row>
    <row r="64" spans="1:18" ht="12.75">
      <c r="A64" s="9" t="s">
        <v>53</v>
      </c>
      <c r="B64" s="49">
        <v>1</v>
      </c>
      <c r="C64" s="48">
        <v>1</v>
      </c>
      <c r="D64" s="24">
        <v>1</v>
      </c>
      <c r="E64" s="418">
        <f t="shared" si="4"/>
        <v>2</v>
      </c>
      <c r="F64" s="419"/>
      <c r="G64" s="25"/>
      <c r="H64" s="421"/>
      <c r="I64" s="419"/>
      <c r="J64" s="24"/>
      <c r="K64" s="421"/>
      <c r="L64" s="424">
        <f t="shared" si="5"/>
        <v>2</v>
      </c>
      <c r="M64" s="54"/>
      <c r="N64" s="150"/>
      <c r="O64" s="39"/>
      <c r="P64" s="13"/>
      <c r="Q64" s="227"/>
      <c r="R64" s="228">
        <f t="shared" si="6"/>
        <v>1</v>
      </c>
    </row>
    <row r="65" spans="1:18" ht="12.75">
      <c r="A65" s="9" t="s">
        <v>33</v>
      </c>
      <c r="B65" s="49">
        <v>4</v>
      </c>
      <c r="C65" s="48">
        <v>2</v>
      </c>
      <c r="D65" s="24">
        <v>2</v>
      </c>
      <c r="E65" s="418">
        <f t="shared" si="4"/>
        <v>4</v>
      </c>
      <c r="F65" s="419"/>
      <c r="G65" s="25"/>
      <c r="H65" s="421"/>
      <c r="I65" s="419"/>
      <c r="J65" s="24"/>
      <c r="K65" s="421"/>
      <c r="L65" s="424">
        <f t="shared" si="5"/>
        <v>4</v>
      </c>
      <c r="M65" s="54">
        <f>B65*1.1</f>
        <v>4.4</v>
      </c>
      <c r="N65" s="83"/>
      <c r="O65" s="39">
        <f>M65+N65</f>
        <v>4.4</v>
      </c>
      <c r="P65" s="34"/>
      <c r="Q65" s="218"/>
      <c r="R65" s="229">
        <f t="shared" si="6"/>
        <v>8.4</v>
      </c>
    </row>
    <row r="66" spans="1:18" ht="12.75">
      <c r="A66" s="9" t="s">
        <v>34</v>
      </c>
      <c r="B66" s="49">
        <v>5</v>
      </c>
      <c r="C66" s="48">
        <v>2</v>
      </c>
      <c r="D66" s="24">
        <v>2</v>
      </c>
      <c r="E66" s="418">
        <f t="shared" si="4"/>
        <v>4</v>
      </c>
      <c r="F66" s="419"/>
      <c r="G66" s="25"/>
      <c r="H66" s="421"/>
      <c r="I66" s="419"/>
      <c r="J66" s="24"/>
      <c r="K66" s="421"/>
      <c r="L66" s="424">
        <f t="shared" si="5"/>
        <v>4</v>
      </c>
      <c r="M66" s="54">
        <f>B66*1.1</f>
        <v>5.5</v>
      </c>
      <c r="N66" s="83"/>
      <c r="O66" s="39">
        <f>M66+N66</f>
        <v>5.5</v>
      </c>
      <c r="P66" s="34"/>
      <c r="Q66" s="218"/>
      <c r="R66" s="229">
        <f t="shared" si="6"/>
        <v>10.5</v>
      </c>
    </row>
    <row r="67" spans="1:18" ht="12.75">
      <c r="A67" s="9" t="s">
        <v>35</v>
      </c>
      <c r="B67" s="49">
        <v>5</v>
      </c>
      <c r="C67" s="48">
        <v>2</v>
      </c>
      <c r="D67" s="24">
        <v>2</v>
      </c>
      <c r="E67" s="418">
        <f t="shared" si="4"/>
        <v>4</v>
      </c>
      <c r="F67" s="419"/>
      <c r="G67" s="25"/>
      <c r="H67" s="421"/>
      <c r="I67" s="419"/>
      <c r="J67" s="24"/>
      <c r="K67" s="421"/>
      <c r="L67" s="424">
        <f t="shared" si="5"/>
        <v>4</v>
      </c>
      <c r="M67" s="54">
        <f>B67*1.1</f>
        <v>5.5</v>
      </c>
      <c r="N67" s="83"/>
      <c r="O67" s="39">
        <f>M67+N67</f>
        <v>5.5</v>
      </c>
      <c r="P67" s="34"/>
      <c r="Q67" s="218"/>
      <c r="R67" s="229">
        <f t="shared" si="6"/>
        <v>10.5</v>
      </c>
    </row>
    <row r="68" spans="1:18" ht="12.75">
      <c r="A68" s="9" t="s">
        <v>36</v>
      </c>
      <c r="B68" s="49">
        <v>4</v>
      </c>
      <c r="C68" s="48">
        <v>2</v>
      </c>
      <c r="D68" s="24">
        <v>2</v>
      </c>
      <c r="E68" s="418">
        <f t="shared" si="4"/>
        <v>4</v>
      </c>
      <c r="F68" s="419"/>
      <c r="G68" s="25"/>
      <c r="H68" s="421"/>
      <c r="I68" s="419"/>
      <c r="J68" s="24"/>
      <c r="K68" s="421"/>
      <c r="L68" s="424">
        <f t="shared" si="5"/>
        <v>4</v>
      </c>
      <c r="M68" s="54">
        <f>B68*1.1</f>
        <v>4.4</v>
      </c>
      <c r="N68" s="83"/>
      <c r="O68" s="39">
        <f>M68+N68</f>
        <v>4.4</v>
      </c>
      <c r="P68" s="34"/>
      <c r="Q68" s="218"/>
      <c r="R68" s="229">
        <f t="shared" si="6"/>
        <v>8.4</v>
      </c>
    </row>
    <row r="69" spans="1:18" ht="12.75">
      <c r="A69" s="9" t="s">
        <v>37</v>
      </c>
      <c r="B69" s="49">
        <v>4</v>
      </c>
      <c r="C69" s="48">
        <v>2</v>
      </c>
      <c r="D69" s="24">
        <v>2</v>
      </c>
      <c r="E69" s="418">
        <f t="shared" si="4"/>
        <v>4</v>
      </c>
      <c r="F69" s="419"/>
      <c r="G69" s="25"/>
      <c r="H69" s="421"/>
      <c r="I69" s="419"/>
      <c r="J69" s="24"/>
      <c r="K69" s="421"/>
      <c r="L69" s="424">
        <f t="shared" si="5"/>
        <v>4</v>
      </c>
      <c r="M69" s="54">
        <f>B69*1.1</f>
        <v>4.4</v>
      </c>
      <c r="N69" s="83"/>
      <c r="O69" s="39">
        <f>M69+N69</f>
        <v>4.4</v>
      </c>
      <c r="P69" s="34"/>
      <c r="Q69" s="218"/>
      <c r="R69" s="229">
        <f t="shared" si="6"/>
        <v>8.4</v>
      </c>
    </row>
    <row r="70" spans="1:18" ht="12.75">
      <c r="A70" s="9" t="s">
        <v>128</v>
      </c>
      <c r="B70" s="221">
        <f aca="true" t="shared" si="7" ref="B70:K70">SUM(B64:B69)</f>
        <v>23</v>
      </c>
      <c r="C70" s="222">
        <f t="shared" si="7"/>
        <v>11</v>
      </c>
      <c r="D70" s="25">
        <f t="shared" si="7"/>
        <v>11</v>
      </c>
      <c r="E70" s="418">
        <f t="shared" si="7"/>
        <v>22</v>
      </c>
      <c r="F70" s="420">
        <f t="shared" si="7"/>
        <v>0</v>
      </c>
      <c r="G70" s="25">
        <f t="shared" si="7"/>
        <v>0</v>
      </c>
      <c r="H70" s="418">
        <f t="shared" si="7"/>
        <v>0</v>
      </c>
      <c r="I70" s="420">
        <f t="shared" si="7"/>
        <v>0</v>
      </c>
      <c r="J70" s="25">
        <f t="shared" si="7"/>
        <v>0</v>
      </c>
      <c r="K70" s="418">
        <f t="shared" si="7"/>
        <v>0</v>
      </c>
      <c r="L70" s="424">
        <f t="shared" si="5"/>
        <v>22</v>
      </c>
      <c r="M70" s="224"/>
      <c r="N70" s="219"/>
      <c r="O70" s="153">
        <f>SUM(O64:O69)</f>
        <v>24.200000000000003</v>
      </c>
      <c r="P70" s="34"/>
      <c r="Q70" s="218"/>
      <c r="R70" s="230">
        <f>SUM(R64:R69)</f>
        <v>47.199999999999996</v>
      </c>
    </row>
    <row r="71" spans="1:18" ht="12.75">
      <c r="A71" s="9" t="s">
        <v>73</v>
      </c>
      <c r="B71" s="49">
        <v>1.5</v>
      </c>
      <c r="C71" s="326"/>
      <c r="D71" s="41"/>
      <c r="E71" s="181"/>
      <c r="F71" s="181"/>
      <c r="G71" s="181"/>
      <c r="H71" s="57"/>
      <c r="I71" s="57"/>
      <c r="J71" s="57"/>
      <c r="K71" s="57"/>
      <c r="L71" s="327"/>
      <c r="M71" s="225"/>
      <c r="N71" s="34"/>
      <c r="O71" s="39">
        <f>O63-O70</f>
        <v>8.715721231766622</v>
      </c>
      <c r="P71" s="34"/>
      <c r="Q71" s="218"/>
      <c r="R71" s="229">
        <f>O71</f>
        <v>8.715721231766622</v>
      </c>
    </row>
    <row r="72" spans="1:18" ht="12.75">
      <c r="A72" s="9" t="s">
        <v>54</v>
      </c>
      <c r="B72" s="321">
        <f>Q27</f>
        <v>0</v>
      </c>
      <c r="C72" s="156"/>
      <c r="D72" s="156"/>
      <c r="E72" s="156"/>
      <c r="F72" s="156"/>
      <c r="G72" s="429"/>
      <c r="H72" s="156"/>
      <c r="I72" s="156"/>
      <c r="J72" s="156"/>
      <c r="K72" s="156"/>
      <c r="L72" s="430"/>
      <c r="M72" s="54"/>
      <c r="N72" s="219"/>
      <c r="O72" s="313"/>
      <c r="P72" s="219"/>
      <c r="Q72" s="231"/>
      <c r="R72" s="325"/>
    </row>
    <row r="73" spans="1:18" ht="12.75">
      <c r="A73" s="9" t="s">
        <v>127</v>
      </c>
      <c r="B73" s="435">
        <f aca="true" t="shared" si="8" ref="B73:L73">B70</f>
        <v>23</v>
      </c>
      <c r="C73" s="222">
        <f t="shared" si="8"/>
        <v>11</v>
      </c>
      <c r="D73" s="25">
        <f t="shared" si="8"/>
        <v>11</v>
      </c>
      <c r="E73" s="418">
        <f t="shared" si="8"/>
        <v>22</v>
      </c>
      <c r="F73" s="420">
        <f t="shared" si="8"/>
        <v>0</v>
      </c>
      <c r="G73" s="25">
        <f t="shared" si="8"/>
        <v>0</v>
      </c>
      <c r="H73" s="418">
        <f t="shared" si="8"/>
        <v>0</v>
      </c>
      <c r="I73" s="420">
        <f t="shared" si="8"/>
        <v>0</v>
      </c>
      <c r="J73" s="25">
        <f t="shared" si="8"/>
        <v>0</v>
      </c>
      <c r="K73" s="418">
        <f t="shared" si="8"/>
        <v>0</v>
      </c>
      <c r="L73" s="420">
        <f t="shared" si="8"/>
        <v>22</v>
      </c>
      <c r="M73" s="224">
        <f>SUM(M64:M69)</f>
        <v>24.200000000000003</v>
      </c>
      <c r="N73" s="150"/>
      <c r="O73" s="433">
        <f>O70+O71</f>
        <v>32.915721231766625</v>
      </c>
      <c r="P73" s="150"/>
      <c r="Q73" s="232"/>
      <c r="R73" s="434">
        <f>R70+R71</f>
        <v>55.91572123176662</v>
      </c>
    </row>
    <row r="74" spans="1:18" ht="12.75">
      <c r="A74" s="428" t="s">
        <v>72</v>
      </c>
      <c r="B74" s="41"/>
      <c r="C74" s="56">
        <f aca="true" t="shared" si="9" ref="C74:L74">C73/10</f>
        <v>1.1</v>
      </c>
      <c r="D74" s="56">
        <f t="shared" si="9"/>
        <v>1.1</v>
      </c>
      <c r="E74" s="431">
        <f t="shared" si="9"/>
        <v>2.2</v>
      </c>
      <c r="F74" s="432">
        <f t="shared" si="9"/>
        <v>0</v>
      </c>
      <c r="G74" s="56">
        <f t="shared" si="9"/>
        <v>0</v>
      </c>
      <c r="H74" s="431">
        <f t="shared" si="9"/>
        <v>0</v>
      </c>
      <c r="I74" s="432">
        <f t="shared" si="9"/>
        <v>0</v>
      </c>
      <c r="J74" s="56">
        <f t="shared" si="9"/>
        <v>0</v>
      </c>
      <c r="K74" s="431">
        <f t="shared" si="9"/>
        <v>0</v>
      </c>
      <c r="L74" s="432">
        <f t="shared" si="9"/>
        <v>2.2</v>
      </c>
      <c r="M74" s="41"/>
      <c r="N74" s="42"/>
      <c r="O74" s="43"/>
      <c r="P74" s="41"/>
      <c r="Q74" s="41"/>
      <c r="R74" s="43"/>
    </row>
    <row r="75" spans="1:18" ht="12.75">
      <c r="A75" s="40"/>
      <c r="C75" s="7"/>
      <c r="E75" s="7"/>
      <c r="F75" s="7"/>
      <c r="G75" s="7"/>
      <c r="N75" s="92"/>
      <c r="O75" s="32"/>
      <c r="P75" s="32"/>
      <c r="Q75" s="32"/>
      <c r="R75" s="32"/>
    </row>
    <row r="76" spans="1:18" ht="12.75">
      <c r="A76" s="33"/>
      <c r="C76" s="7"/>
      <c r="E76" s="7"/>
      <c r="F76" s="7"/>
      <c r="G76" s="7"/>
      <c r="N76" s="92"/>
      <c r="O76" s="32"/>
      <c r="P76" s="32"/>
      <c r="Q76" s="32"/>
      <c r="R76" s="32"/>
    </row>
    <row r="77" spans="1:18" ht="12.75">
      <c r="A77" s="33"/>
      <c r="C77" s="7"/>
      <c r="E77" s="7"/>
      <c r="F77" s="7"/>
      <c r="G77" s="7"/>
      <c r="N77" s="92"/>
      <c r="O77" s="32"/>
      <c r="P77" s="32"/>
      <c r="Q77" s="32"/>
      <c r="R77" s="32"/>
    </row>
    <row r="78" spans="1:18" ht="12.75">
      <c r="A78" s="33"/>
      <c r="C78" s="7"/>
      <c r="E78" s="7"/>
      <c r="F78" s="7"/>
      <c r="G78" s="7"/>
      <c r="N78" s="92"/>
      <c r="O78" s="32"/>
      <c r="P78" s="32"/>
      <c r="Q78" s="32"/>
      <c r="R78" s="32"/>
    </row>
    <row r="79" spans="1:18" ht="12.75">
      <c r="A79" s="33"/>
      <c r="C79" s="7"/>
      <c r="E79" s="7"/>
      <c r="F79" s="7"/>
      <c r="G79" s="7"/>
      <c r="N79" s="92"/>
      <c r="O79" s="32"/>
      <c r="P79" s="32"/>
      <c r="Q79" s="32"/>
      <c r="R79" s="32"/>
    </row>
    <row r="80" spans="1:18" ht="12.75">
      <c r="A80" s="33"/>
      <c r="C80" s="7"/>
      <c r="E80" s="7"/>
      <c r="F80" s="7"/>
      <c r="G80" s="7"/>
      <c r="N80" s="92"/>
      <c r="O80" s="32"/>
      <c r="P80" s="32"/>
      <c r="Q80" s="32"/>
      <c r="R80" s="32"/>
    </row>
    <row r="81" spans="1:18" ht="12.75">
      <c r="A81" s="33"/>
      <c r="C81" s="7"/>
      <c r="E81" s="7"/>
      <c r="F81" s="7"/>
      <c r="G81" s="7"/>
      <c r="N81" s="92"/>
      <c r="O81" s="32"/>
      <c r="P81" s="32"/>
      <c r="Q81" s="32"/>
      <c r="R81" s="32"/>
    </row>
    <row r="82" spans="1:18" ht="12.75">
      <c r="A82" s="33"/>
      <c r="C82" s="7"/>
      <c r="E82" s="7"/>
      <c r="F82" s="7"/>
      <c r="G82" s="7"/>
      <c r="N82" s="92"/>
      <c r="O82" s="32"/>
      <c r="P82" s="32"/>
      <c r="Q82" s="32"/>
      <c r="R82" s="32"/>
    </row>
    <row r="83" spans="1:18" ht="12.75">
      <c r="A83" s="33"/>
      <c r="C83" s="7"/>
      <c r="E83" s="7"/>
      <c r="F83" s="7"/>
      <c r="G83" s="7"/>
      <c r="N83" s="92"/>
      <c r="O83" s="32"/>
      <c r="P83" s="32"/>
      <c r="Q83" s="32"/>
      <c r="R83" s="32"/>
    </row>
    <row r="84" spans="1:18" ht="12.75">
      <c r="A84" s="33"/>
      <c r="C84" s="7"/>
      <c r="E84" s="7"/>
      <c r="F84" s="7"/>
      <c r="G84" s="7"/>
      <c r="N84" s="92"/>
      <c r="O84" s="32"/>
      <c r="P84" s="32"/>
      <c r="Q84" s="32"/>
      <c r="R84" s="32"/>
    </row>
    <row r="85" spans="1:18" ht="15">
      <c r="A85" s="136" t="s">
        <v>293</v>
      </c>
      <c r="C85" s="7"/>
      <c r="E85" s="7"/>
      <c r="F85" s="7"/>
      <c r="G85" s="7"/>
      <c r="N85" s="92"/>
      <c r="O85" s="32"/>
      <c r="P85" s="32"/>
      <c r="Q85" s="32"/>
      <c r="R85" s="32"/>
    </row>
    <row r="86" spans="1:18" ht="12.75">
      <c r="A86" s="33"/>
      <c r="C86" s="7"/>
      <c r="E86" s="7"/>
      <c r="F86" s="7"/>
      <c r="G86" s="7"/>
      <c r="N86" s="92"/>
      <c r="O86" s="32"/>
      <c r="P86" s="32"/>
      <c r="Q86" s="32"/>
      <c r="R86" s="32"/>
    </row>
    <row r="87" spans="1:18" ht="12.75">
      <c r="A87" s="33"/>
      <c r="B87" s="425" t="s">
        <v>141</v>
      </c>
      <c r="C87" s="426" t="s">
        <v>40</v>
      </c>
      <c r="D87" s="16"/>
      <c r="E87" s="14"/>
      <c r="F87" s="16"/>
      <c r="G87" s="14"/>
      <c r="H87" s="15"/>
      <c r="I87" s="15"/>
      <c r="J87" s="15"/>
      <c r="K87" s="15"/>
      <c r="L87" s="45"/>
      <c r="M87" s="426" t="s">
        <v>275</v>
      </c>
      <c r="N87" s="16"/>
      <c r="O87" s="14"/>
      <c r="P87" s="15"/>
      <c r="Q87" s="45"/>
      <c r="R87" s="427" t="s">
        <v>50</v>
      </c>
    </row>
    <row r="88" spans="1:18" ht="12.75">
      <c r="A88" s="35" t="s">
        <v>250</v>
      </c>
      <c r="B88" s="46" t="s">
        <v>38</v>
      </c>
      <c r="C88" s="47" t="s">
        <v>41</v>
      </c>
      <c r="D88" s="9" t="s">
        <v>46</v>
      </c>
      <c r="E88" s="415" t="s">
        <v>47</v>
      </c>
      <c r="F88" s="416" t="s">
        <v>42</v>
      </c>
      <c r="G88" s="9" t="s">
        <v>44</v>
      </c>
      <c r="H88" s="415" t="s">
        <v>52</v>
      </c>
      <c r="I88" s="416" t="s">
        <v>43</v>
      </c>
      <c r="J88" s="9" t="s">
        <v>45</v>
      </c>
      <c r="K88" s="415" t="s">
        <v>48</v>
      </c>
      <c r="L88" s="422" t="s">
        <v>51</v>
      </c>
      <c r="M88" s="47" t="s">
        <v>142</v>
      </c>
      <c r="N88" s="9" t="s">
        <v>143</v>
      </c>
      <c r="O88" s="9" t="s">
        <v>38</v>
      </c>
      <c r="P88" s="9" t="s">
        <v>66</v>
      </c>
      <c r="Q88" s="46" t="s">
        <v>67</v>
      </c>
      <c r="R88" s="53"/>
    </row>
    <row r="89" spans="1:18" ht="12.75">
      <c r="A89" s="9" t="s">
        <v>251</v>
      </c>
      <c r="B89" s="233">
        <f>O30</f>
        <v>8.5</v>
      </c>
      <c r="C89" s="220">
        <v>8.5</v>
      </c>
      <c r="D89" s="8">
        <v>8.5</v>
      </c>
      <c r="E89" s="417">
        <f aca="true" t="shared" si="10" ref="E89:E101">C89+D89</f>
        <v>17</v>
      </c>
      <c r="F89" s="416"/>
      <c r="G89" s="150"/>
      <c r="H89" s="417">
        <f aca="true" t="shared" si="11" ref="H89:H102">F89+G89</f>
        <v>0</v>
      </c>
      <c r="I89" s="416"/>
      <c r="J89" s="9"/>
      <c r="K89" s="417">
        <f aca="true" t="shared" si="12" ref="K89:K102">I89+J89</f>
        <v>0</v>
      </c>
      <c r="L89" s="423">
        <f aca="true" t="shared" si="13" ref="L89:L103">E89+H89+K89</f>
        <v>17</v>
      </c>
      <c r="M89" s="223"/>
      <c r="N89" s="148"/>
      <c r="O89" s="151">
        <f>R30+R27</f>
        <v>12.164505672609401</v>
      </c>
      <c r="P89" s="149">
        <f>O89/B89</f>
        <v>1.4311183144246353</v>
      </c>
      <c r="Q89" s="46">
        <v>1</v>
      </c>
      <c r="R89" s="322">
        <f>B89+O89</f>
        <v>20.6645056726094</v>
      </c>
    </row>
    <row r="90" spans="1:18" ht="12.75">
      <c r="A90" s="9" t="s">
        <v>188</v>
      </c>
      <c r="B90" s="49">
        <v>0.3</v>
      </c>
      <c r="C90" s="48">
        <v>0.3</v>
      </c>
      <c r="D90" s="24">
        <v>0.3</v>
      </c>
      <c r="E90" s="418">
        <f t="shared" si="10"/>
        <v>0.6</v>
      </c>
      <c r="F90" s="419"/>
      <c r="G90" s="25"/>
      <c r="H90" s="418">
        <f t="shared" si="11"/>
        <v>0</v>
      </c>
      <c r="I90" s="419"/>
      <c r="J90" s="24"/>
      <c r="K90" s="418">
        <f t="shared" si="12"/>
        <v>0</v>
      </c>
      <c r="L90" s="424">
        <f t="shared" si="13"/>
        <v>0.6</v>
      </c>
      <c r="M90" s="325">
        <f aca="true" t="shared" si="14" ref="M90:M102">B90*1</f>
        <v>0.3</v>
      </c>
      <c r="N90" s="150"/>
      <c r="O90" s="39">
        <f aca="true" t="shared" si="15" ref="O90:O102">M90+N90</f>
        <v>0.3</v>
      </c>
      <c r="P90" s="13"/>
      <c r="Q90" s="227"/>
      <c r="R90" s="228">
        <f aca="true" t="shared" si="16" ref="R90:R102">B90+O90</f>
        <v>0.6</v>
      </c>
    </row>
    <row r="91" spans="1:18" ht="12.75">
      <c r="A91" s="9" t="s">
        <v>189</v>
      </c>
      <c r="B91" s="49">
        <v>0.2</v>
      </c>
      <c r="C91" s="48">
        <v>0.2</v>
      </c>
      <c r="D91" s="24">
        <v>0.2</v>
      </c>
      <c r="E91" s="418">
        <f t="shared" si="10"/>
        <v>0.4</v>
      </c>
      <c r="F91" s="419"/>
      <c r="G91" s="25"/>
      <c r="H91" s="418">
        <f t="shared" si="11"/>
        <v>0</v>
      </c>
      <c r="I91" s="419"/>
      <c r="J91" s="24"/>
      <c r="K91" s="418">
        <f t="shared" si="12"/>
        <v>0</v>
      </c>
      <c r="L91" s="424">
        <f t="shared" si="13"/>
        <v>0.4</v>
      </c>
      <c r="M91" s="325">
        <f t="shared" si="14"/>
        <v>0.2</v>
      </c>
      <c r="N91" s="83"/>
      <c r="O91" s="39">
        <f t="shared" si="15"/>
        <v>0.2</v>
      </c>
      <c r="P91" s="34"/>
      <c r="Q91" s="218"/>
      <c r="R91" s="229">
        <f t="shared" si="16"/>
        <v>0.4</v>
      </c>
    </row>
    <row r="92" spans="1:18" ht="12.75">
      <c r="A92" s="9" t="s">
        <v>190</v>
      </c>
      <c r="B92" s="49">
        <v>0.4</v>
      </c>
      <c r="C92" s="48">
        <v>0.4</v>
      </c>
      <c r="D92" s="24">
        <v>0.4</v>
      </c>
      <c r="E92" s="418">
        <f t="shared" si="10"/>
        <v>0.8</v>
      </c>
      <c r="F92" s="419"/>
      <c r="G92" s="25"/>
      <c r="H92" s="418">
        <f t="shared" si="11"/>
        <v>0</v>
      </c>
      <c r="I92" s="419"/>
      <c r="J92" s="24"/>
      <c r="K92" s="418">
        <f t="shared" si="12"/>
        <v>0</v>
      </c>
      <c r="L92" s="424">
        <f t="shared" si="13"/>
        <v>0.8</v>
      </c>
      <c r="M92" s="325">
        <f t="shared" si="14"/>
        <v>0.4</v>
      </c>
      <c r="N92" s="83"/>
      <c r="O92" s="39">
        <f t="shared" si="15"/>
        <v>0.4</v>
      </c>
      <c r="P92" s="34"/>
      <c r="Q92" s="218"/>
      <c r="R92" s="229">
        <f t="shared" si="16"/>
        <v>0.8</v>
      </c>
    </row>
    <row r="93" spans="1:18" ht="12.75">
      <c r="A93" s="9" t="s">
        <v>191</v>
      </c>
      <c r="B93" s="49">
        <v>0.3</v>
      </c>
      <c r="C93" s="48">
        <v>0.3</v>
      </c>
      <c r="D93" s="24">
        <v>0.3</v>
      </c>
      <c r="E93" s="418">
        <f t="shared" si="10"/>
        <v>0.6</v>
      </c>
      <c r="F93" s="419"/>
      <c r="G93" s="25"/>
      <c r="H93" s="418">
        <f t="shared" si="11"/>
        <v>0</v>
      </c>
      <c r="I93" s="419"/>
      <c r="J93" s="24"/>
      <c r="K93" s="418">
        <f t="shared" si="12"/>
        <v>0</v>
      </c>
      <c r="L93" s="424">
        <f t="shared" si="13"/>
        <v>0.6</v>
      </c>
      <c r="M93" s="325">
        <f t="shared" si="14"/>
        <v>0.3</v>
      </c>
      <c r="N93" s="83"/>
      <c r="O93" s="39">
        <f t="shared" si="15"/>
        <v>0.3</v>
      </c>
      <c r="P93" s="34"/>
      <c r="Q93" s="218"/>
      <c r="R93" s="229">
        <f t="shared" si="16"/>
        <v>0.6</v>
      </c>
    </row>
    <row r="94" spans="1:18" ht="12.75">
      <c r="A94" s="9" t="s">
        <v>192</v>
      </c>
      <c r="B94" s="49">
        <v>1</v>
      </c>
      <c r="C94" s="48">
        <v>1</v>
      </c>
      <c r="D94" s="24">
        <v>1</v>
      </c>
      <c r="E94" s="418">
        <f t="shared" si="10"/>
        <v>2</v>
      </c>
      <c r="F94" s="419"/>
      <c r="G94" s="25"/>
      <c r="H94" s="418">
        <f t="shared" si="11"/>
        <v>0</v>
      </c>
      <c r="I94" s="419"/>
      <c r="J94" s="24"/>
      <c r="K94" s="418">
        <f t="shared" si="12"/>
        <v>0</v>
      </c>
      <c r="L94" s="424">
        <f t="shared" si="13"/>
        <v>2</v>
      </c>
      <c r="M94" s="325">
        <f t="shared" si="14"/>
        <v>1</v>
      </c>
      <c r="N94" s="83"/>
      <c r="O94" s="39">
        <f t="shared" si="15"/>
        <v>1</v>
      </c>
      <c r="P94" s="34"/>
      <c r="Q94" s="218"/>
      <c r="R94" s="229">
        <f t="shared" si="16"/>
        <v>2</v>
      </c>
    </row>
    <row r="95" spans="1:18" ht="12.75">
      <c r="A95" s="9" t="s">
        <v>193</v>
      </c>
      <c r="B95" s="49">
        <v>0.3</v>
      </c>
      <c r="C95" s="48">
        <v>0.3</v>
      </c>
      <c r="D95" s="24">
        <v>0.3</v>
      </c>
      <c r="E95" s="418">
        <f t="shared" si="10"/>
        <v>0.6</v>
      </c>
      <c r="F95" s="419"/>
      <c r="G95" s="25"/>
      <c r="H95" s="418">
        <f t="shared" si="11"/>
        <v>0</v>
      </c>
      <c r="I95" s="419"/>
      <c r="J95" s="24"/>
      <c r="K95" s="418">
        <f t="shared" si="12"/>
        <v>0</v>
      </c>
      <c r="L95" s="424">
        <f t="shared" si="13"/>
        <v>0.6</v>
      </c>
      <c r="M95" s="325">
        <f t="shared" si="14"/>
        <v>0.3</v>
      </c>
      <c r="N95" s="83"/>
      <c r="O95" s="39">
        <f t="shared" si="15"/>
        <v>0.3</v>
      </c>
      <c r="P95" s="34"/>
      <c r="Q95" s="218"/>
      <c r="R95" s="229">
        <f t="shared" si="16"/>
        <v>0.6</v>
      </c>
    </row>
    <row r="96" spans="1:18" ht="12.75">
      <c r="A96" s="9" t="s">
        <v>194</v>
      </c>
      <c r="B96" s="49">
        <v>0.5</v>
      </c>
      <c r="C96" s="48">
        <v>0.5</v>
      </c>
      <c r="D96" s="24">
        <v>0.5</v>
      </c>
      <c r="E96" s="418">
        <f t="shared" si="10"/>
        <v>1</v>
      </c>
      <c r="F96" s="419"/>
      <c r="G96" s="25"/>
      <c r="H96" s="418">
        <f t="shared" si="11"/>
        <v>0</v>
      </c>
      <c r="I96" s="419"/>
      <c r="J96" s="24"/>
      <c r="K96" s="418">
        <f t="shared" si="12"/>
        <v>0</v>
      </c>
      <c r="L96" s="424">
        <f t="shared" si="13"/>
        <v>1</v>
      </c>
      <c r="M96" s="325">
        <f t="shared" si="14"/>
        <v>0.5</v>
      </c>
      <c r="N96" s="83"/>
      <c r="O96" s="39">
        <f t="shared" si="15"/>
        <v>0.5</v>
      </c>
      <c r="P96" s="34"/>
      <c r="Q96" s="218"/>
      <c r="R96" s="229">
        <f t="shared" si="16"/>
        <v>1</v>
      </c>
    </row>
    <row r="97" spans="1:18" ht="12.75">
      <c r="A97" s="9" t="s">
        <v>195</v>
      </c>
      <c r="B97" s="49">
        <v>0.5</v>
      </c>
      <c r="C97" s="48">
        <v>0.5</v>
      </c>
      <c r="D97" s="24">
        <v>0.5</v>
      </c>
      <c r="E97" s="418">
        <f t="shared" si="10"/>
        <v>1</v>
      </c>
      <c r="F97" s="419"/>
      <c r="G97" s="25"/>
      <c r="H97" s="418">
        <f t="shared" si="11"/>
        <v>0</v>
      </c>
      <c r="I97" s="419"/>
      <c r="J97" s="24"/>
      <c r="K97" s="418">
        <f t="shared" si="12"/>
        <v>0</v>
      </c>
      <c r="L97" s="424">
        <f t="shared" si="13"/>
        <v>1</v>
      </c>
      <c r="M97" s="325">
        <f t="shared" si="14"/>
        <v>0.5</v>
      </c>
      <c r="N97" s="83"/>
      <c r="O97" s="39">
        <f t="shared" si="15"/>
        <v>0.5</v>
      </c>
      <c r="P97" s="34"/>
      <c r="Q97" s="218"/>
      <c r="R97" s="229">
        <f t="shared" si="16"/>
        <v>1</v>
      </c>
    </row>
    <row r="98" spans="1:18" ht="12.75">
      <c r="A98" s="9" t="s">
        <v>196</v>
      </c>
      <c r="B98" s="49">
        <v>0.5</v>
      </c>
      <c r="C98" s="48">
        <v>0.5</v>
      </c>
      <c r="D98" s="24">
        <v>0.5</v>
      </c>
      <c r="E98" s="418">
        <f t="shared" si="10"/>
        <v>1</v>
      </c>
      <c r="F98" s="419"/>
      <c r="G98" s="25"/>
      <c r="H98" s="418">
        <f t="shared" si="11"/>
        <v>0</v>
      </c>
      <c r="I98" s="419"/>
      <c r="J98" s="24"/>
      <c r="K98" s="418">
        <f t="shared" si="12"/>
        <v>0</v>
      </c>
      <c r="L98" s="424">
        <f t="shared" si="13"/>
        <v>1</v>
      </c>
      <c r="M98" s="325">
        <f t="shared" si="14"/>
        <v>0.5</v>
      </c>
      <c r="N98" s="83"/>
      <c r="O98" s="39">
        <f t="shared" si="15"/>
        <v>0.5</v>
      </c>
      <c r="P98" s="34"/>
      <c r="Q98" s="218"/>
      <c r="R98" s="229">
        <f t="shared" si="16"/>
        <v>1</v>
      </c>
    </row>
    <row r="99" spans="1:18" ht="12.75">
      <c r="A99" s="9" t="s">
        <v>197</v>
      </c>
      <c r="B99" s="49">
        <v>0.3</v>
      </c>
      <c r="C99" s="48">
        <v>0.3</v>
      </c>
      <c r="D99" s="24">
        <v>0.3</v>
      </c>
      <c r="E99" s="418">
        <f t="shared" si="10"/>
        <v>0.6</v>
      </c>
      <c r="F99" s="419"/>
      <c r="G99" s="25"/>
      <c r="H99" s="418">
        <f t="shared" si="11"/>
        <v>0</v>
      </c>
      <c r="I99" s="419"/>
      <c r="J99" s="24"/>
      <c r="K99" s="418">
        <f t="shared" si="12"/>
        <v>0</v>
      </c>
      <c r="L99" s="424">
        <f t="shared" si="13"/>
        <v>0.6</v>
      </c>
      <c r="M99" s="325">
        <f t="shared" si="14"/>
        <v>0.3</v>
      </c>
      <c r="N99" s="83"/>
      <c r="O99" s="39">
        <f t="shared" si="15"/>
        <v>0.3</v>
      </c>
      <c r="P99" s="34"/>
      <c r="Q99" s="218"/>
      <c r="R99" s="229">
        <f t="shared" si="16"/>
        <v>0.6</v>
      </c>
    </row>
    <row r="100" spans="1:18" ht="12.75">
      <c r="A100" s="9" t="s">
        <v>198</v>
      </c>
      <c r="B100" s="49">
        <v>0.2</v>
      </c>
      <c r="C100" s="48">
        <v>0.2</v>
      </c>
      <c r="D100" s="24">
        <v>0.2</v>
      </c>
      <c r="E100" s="418">
        <f t="shared" si="10"/>
        <v>0.4</v>
      </c>
      <c r="F100" s="419"/>
      <c r="G100" s="25"/>
      <c r="H100" s="418">
        <f t="shared" si="11"/>
        <v>0</v>
      </c>
      <c r="I100" s="419"/>
      <c r="J100" s="24"/>
      <c r="K100" s="418">
        <f t="shared" si="12"/>
        <v>0</v>
      </c>
      <c r="L100" s="424">
        <f t="shared" si="13"/>
        <v>0.4</v>
      </c>
      <c r="M100" s="325">
        <f t="shared" si="14"/>
        <v>0.2</v>
      </c>
      <c r="N100" s="83"/>
      <c r="O100" s="39">
        <f>M100+N100</f>
        <v>0.2</v>
      </c>
      <c r="P100" s="34"/>
      <c r="Q100" s="218"/>
      <c r="R100" s="229">
        <f>B100+O100</f>
        <v>0.4</v>
      </c>
    </row>
    <row r="101" spans="1:18" ht="12.75">
      <c r="A101" s="9" t="s">
        <v>199</v>
      </c>
      <c r="B101" s="49">
        <v>0.2</v>
      </c>
      <c r="C101" s="48">
        <v>0.2</v>
      </c>
      <c r="D101" s="24">
        <v>0.2</v>
      </c>
      <c r="E101" s="418">
        <f t="shared" si="10"/>
        <v>0.4</v>
      </c>
      <c r="F101" s="419"/>
      <c r="G101" s="25"/>
      <c r="H101" s="418">
        <f t="shared" si="11"/>
        <v>0</v>
      </c>
      <c r="I101" s="419"/>
      <c r="J101" s="24"/>
      <c r="K101" s="418">
        <f t="shared" si="12"/>
        <v>0</v>
      </c>
      <c r="L101" s="424">
        <f t="shared" si="13"/>
        <v>0.4</v>
      </c>
      <c r="M101" s="325">
        <f t="shared" si="14"/>
        <v>0.2</v>
      </c>
      <c r="N101" s="83"/>
      <c r="O101" s="39">
        <f t="shared" si="15"/>
        <v>0.2</v>
      </c>
      <c r="P101" s="34"/>
      <c r="Q101" s="218"/>
      <c r="R101" s="229">
        <f t="shared" si="16"/>
        <v>0.4</v>
      </c>
    </row>
    <row r="102" spans="1:18" ht="12.75">
      <c r="A102" s="9" t="s">
        <v>78</v>
      </c>
      <c r="B102" s="221">
        <f aca="true" t="shared" si="17" ref="B102:G102">B89-SUM(B90:B101)</f>
        <v>3.8</v>
      </c>
      <c r="C102" s="222">
        <f t="shared" si="17"/>
        <v>3.8</v>
      </c>
      <c r="D102" s="25">
        <f t="shared" si="17"/>
        <v>3.8</v>
      </c>
      <c r="E102" s="25">
        <f t="shared" si="17"/>
        <v>7.6</v>
      </c>
      <c r="F102" s="25">
        <f t="shared" si="17"/>
        <v>0</v>
      </c>
      <c r="G102" s="25">
        <f t="shared" si="17"/>
        <v>0</v>
      </c>
      <c r="H102" s="418">
        <f t="shared" si="11"/>
        <v>0</v>
      </c>
      <c r="I102" s="25">
        <f>I89-SUM(I90:I101)</f>
        <v>0</v>
      </c>
      <c r="J102" s="25">
        <f>J89-SUM(J90:J101)</f>
        <v>0</v>
      </c>
      <c r="K102" s="418">
        <f t="shared" si="12"/>
        <v>0</v>
      </c>
      <c r="L102" s="424">
        <f t="shared" si="13"/>
        <v>7.6</v>
      </c>
      <c r="M102" s="325">
        <f t="shared" si="14"/>
        <v>3.8</v>
      </c>
      <c r="N102" s="83"/>
      <c r="O102" s="39">
        <f t="shared" si="15"/>
        <v>3.8</v>
      </c>
      <c r="P102" s="34"/>
      <c r="Q102" s="218"/>
      <c r="R102" s="229">
        <f t="shared" si="16"/>
        <v>7.6</v>
      </c>
    </row>
    <row r="103" spans="1:18" ht="12.75">
      <c r="A103" s="9" t="s">
        <v>69</v>
      </c>
      <c r="B103" s="234">
        <f>SUM(B90:B101)</f>
        <v>4.7</v>
      </c>
      <c r="C103" s="50">
        <f>SUM(C90:C101)</f>
        <v>4.7</v>
      </c>
      <c r="D103" s="38">
        <f>SUM(D90:D101)</f>
        <v>4.7</v>
      </c>
      <c r="E103" s="436">
        <f>SUM(E90:E101)</f>
        <v>9.4</v>
      </c>
      <c r="F103" s="437">
        <f aca="true" t="shared" si="18" ref="F103:K103">SUM(F90:F98)</f>
        <v>0</v>
      </c>
      <c r="G103" s="38">
        <f t="shared" si="18"/>
        <v>0</v>
      </c>
      <c r="H103" s="436">
        <f t="shared" si="18"/>
        <v>0</v>
      </c>
      <c r="I103" s="437">
        <f t="shared" si="18"/>
        <v>0</v>
      </c>
      <c r="J103" s="38">
        <f t="shared" si="18"/>
        <v>0</v>
      </c>
      <c r="K103" s="436">
        <f t="shared" si="18"/>
        <v>0</v>
      </c>
      <c r="L103" s="424">
        <f t="shared" si="13"/>
        <v>9.4</v>
      </c>
      <c r="M103" s="224"/>
      <c r="N103" s="324">
        <f>O89-O103</f>
        <v>3.664505672609401</v>
      </c>
      <c r="O103" s="217">
        <f>SUM(O90:O102)</f>
        <v>8.5</v>
      </c>
      <c r="P103" s="34"/>
      <c r="Q103" s="218"/>
      <c r="R103" s="230">
        <f>SUM(R90:R102)</f>
        <v>17</v>
      </c>
    </row>
    <row r="104" spans="1:18" ht="12.75">
      <c r="A104" s="9" t="s">
        <v>54</v>
      </c>
      <c r="B104" s="323">
        <f>R27</f>
        <v>0</v>
      </c>
      <c r="C104" s="438"/>
      <c r="D104" s="17"/>
      <c r="E104" s="37"/>
      <c r="F104" s="37"/>
      <c r="G104" s="37"/>
      <c r="H104" s="15"/>
      <c r="I104" s="15"/>
      <c r="J104" s="15"/>
      <c r="K104" s="15"/>
      <c r="L104" s="45"/>
      <c r="M104" s="225"/>
      <c r="N104" s="219"/>
      <c r="O104" s="440"/>
      <c r="P104" s="34"/>
      <c r="Q104" s="218"/>
      <c r="R104" s="225"/>
    </row>
    <row r="105" spans="1:18" ht="12.75">
      <c r="A105" s="9" t="s">
        <v>158</v>
      </c>
      <c r="B105" s="330">
        <v>0</v>
      </c>
      <c r="C105" s="326"/>
      <c r="D105" s="41"/>
      <c r="E105" s="181"/>
      <c r="F105" s="181"/>
      <c r="G105" s="181"/>
      <c r="H105" s="57"/>
      <c r="I105" s="57"/>
      <c r="J105" s="57"/>
      <c r="K105" s="57"/>
      <c r="L105" s="327"/>
      <c r="M105" s="225"/>
      <c r="N105" s="219"/>
      <c r="O105" s="39">
        <f>B105</f>
        <v>0</v>
      </c>
      <c r="P105" s="328"/>
      <c r="Q105" s="329"/>
      <c r="R105" s="229">
        <f>O105</f>
        <v>0</v>
      </c>
    </row>
    <row r="106" spans="1:18" ht="12.75">
      <c r="A106" s="9" t="s">
        <v>159</v>
      </c>
      <c r="B106" s="330">
        <v>0</v>
      </c>
      <c r="C106" s="326"/>
      <c r="D106" s="41"/>
      <c r="E106" s="181"/>
      <c r="F106" s="181"/>
      <c r="G106" s="181"/>
      <c r="H106" s="57"/>
      <c r="I106" s="57"/>
      <c r="J106" s="57"/>
      <c r="K106" s="57"/>
      <c r="L106" s="327"/>
      <c r="M106" s="225"/>
      <c r="N106" s="219"/>
      <c r="O106" s="440"/>
      <c r="P106" s="328"/>
      <c r="Q106" s="329"/>
      <c r="R106" s="225"/>
    </row>
    <row r="107" spans="1:18" ht="12.75">
      <c r="A107" s="9" t="s">
        <v>68</v>
      </c>
      <c r="B107" s="235">
        <f>F24*10</f>
        <v>0.5</v>
      </c>
      <c r="C107" s="236"/>
      <c r="D107" s="41"/>
      <c r="E107" s="41"/>
      <c r="F107" s="41"/>
      <c r="G107" s="42"/>
      <c r="H107" s="41"/>
      <c r="I107" s="41"/>
      <c r="J107" s="41"/>
      <c r="K107" s="41"/>
      <c r="L107" s="226"/>
      <c r="M107" s="54"/>
      <c r="N107" s="324"/>
      <c r="O107" s="39">
        <f>N103</f>
        <v>3.664505672609401</v>
      </c>
      <c r="P107" s="219"/>
      <c r="Q107" s="231"/>
      <c r="R107" s="229">
        <f>O107</f>
        <v>3.664505672609401</v>
      </c>
    </row>
    <row r="108" spans="1:18" ht="12.75">
      <c r="A108" s="13" t="s">
        <v>76</v>
      </c>
      <c r="B108" s="221">
        <f aca="true" t="shared" si="19" ref="B108:K108">B103+B102</f>
        <v>8.5</v>
      </c>
      <c r="C108" s="222">
        <f t="shared" si="19"/>
        <v>8.5</v>
      </c>
      <c r="D108" s="25">
        <f t="shared" si="19"/>
        <v>8.5</v>
      </c>
      <c r="E108" s="221">
        <f t="shared" si="19"/>
        <v>17</v>
      </c>
      <c r="F108" s="25">
        <f t="shared" si="19"/>
        <v>0</v>
      </c>
      <c r="G108" s="25">
        <f t="shared" si="19"/>
        <v>0</v>
      </c>
      <c r="H108" s="221">
        <f t="shared" si="19"/>
        <v>0</v>
      </c>
      <c r="I108" s="222">
        <f t="shared" si="19"/>
        <v>0</v>
      </c>
      <c r="J108" s="25">
        <f t="shared" si="19"/>
        <v>0</v>
      </c>
      <c r="K108" s="221">
        <f t="shared" si="19"/>
        <v>0</v>
      </c>
      <c r="L108" s="439">
        <f>E108+H108+K108</f>
        <v>17</v>
      </c>
      <c r="M108" s="325">
        <f>SUM(M90:M102)</f>
        <v>8.5</v>
      </c>
      <c r="N108" s="150"/>
      <c r="O108" s="217">
        <f>O103+O105+O107</f>
        <v>12.164505672609401</v>
      </c>
      <c r="P108" s="150"/>
      <c r="Q108" s="232"/>
      <c r="R108" s="230">
        <f>R103+R105+R107</f>
        <v>20.6645056726094</v>
      </c>
    </row>
    <row r="109" spans="1:18" ht="12.75">
      <c r="A109" s="4" t="s">
        <v>72</v>
      </c>
      <c r="B109" s="41"/>
      <c r="C109" s="31">
        <f aca="true" t="shared" si="20" ref="C109:L109">C108/10</f>
        <v>0.85</v>
      </c>
      <c r="D109" s="31">
        <f t="shared" si="20"/>
        <v>0.85</v>
      </c>
      <c r="E109" s="31">
        <f t="shared" si="20"/>
        <v>1.7</v>
      </c>
      <c r="F109" s="31">
        <f t="shared" si="20"/>
        <v>0</v>
      </c>
      <c r="G109" s="31">
        <f t="shared" si="20"/>
        <v>0</v>
      </c>
      <c r="H109" s="31">
        <f t="shared" si="20"/>
        <v>0</v>
      </c>
      <c r="I109" s="31">
        <f t="shared" si="20"/>
        <v>0</v>
      </c>
      <c r="J109" s="31">
        <f t="shared" si="20"/>
        <v>0</v>
      </c>
      <c r="K109" s="31">
        <f t="shared" si="20"/>
        <v>0</v>
      </c>
      <c r="L109" s="31">
        <f t="shared" si="20"/>
        <v>1.7</v>
      </c>
      <c r="M109" s="41"/>
      <c r="N109" s="42"/>
      <c r="O109" s="43"/>
      <c r="P109" s="41"/>
      <c r="Q109" s="41"/>
      <c r="R109" s="43"/>
    </row>
    <row r="110" spans="1:18" ht="12.75">
      <c r="A110" s="6"/>
      <c r="C110" s="7"/>
      <c r="E110" s="7"/>
      <c r="F110" s="7"/>
      <c r="G110" s="7"/>
      <c r="O110" s="32"/>
      <c r="P110" s="32"/>
      <c r="Q110" s="32"/>
      <c r="R110" s="32"/>
    </row>
    <row r="111" spans="1:18" ht="12.75">
      <c r="A111" s="6"/>
      <c r="C111" s="7"/>
      <c r="E111" s="7"/>
      <c r="F111" s="7"/>
      <c r="G111" s="7"/>
      <c r="O111" s="32"/>
      <c r="P111" s="32"/>
      <c r="Q111" s="32"/>
      <c r="R111" s="32"/>
    </row>
    <row r="112" spans="1:18" ht="12.75">
      <c r="A112" s="6"/>
      <c r="C112" s="7"/>
      <c r="E112" s="7"/>
      <c r="F112" s="7"/>
      <c r="G112" s="7"/>
      <c r="O112" s="32"/>
      <c r="P112" s="32"/>
      <c r="Q112" s="32"/>
      <c r="R112" s="32"/>
    </row>
    <row r="113" spans="1:18" ht="12.75">
      <c r="A113" s="6"/>
      <c r="C113" s="7"/>
      <c r="E113" s="7"/>
      <c r="F113" s="7"/>
      <c r="G113" s="7"/>
      <c r="O113" s="32"/>
      <c r="P113" s="32"/>
      <c r="Q113" s="32"/>
      <c r="R113" s="32"/>
    </row>
    <row r="114" spans="1:18" ht="12.75">
      <c r="A114" s="6"/>
      <c r="C114" s="7"/>
      <c r="E114" s="7"/>
      <c r="F114" s="7"/>
      <c r="G114" s="7"/>
      <c r="O114" s="32"/>
      <c r="P114" s="32"/>
      <c r="Q114" s="32"/>
      <c r="R114" s="32"/>
    </row>
    <row r="115" spans="1:18" ht="12.75">
      <c r="A115" s="6"/>
      <c r="C115" s="7"/>
      <c r="E115" s="7"/>
      <c r="F115" s="7"/>
      <c r="G115" s="7"/>
      <c r="O115" s="32"/>
      <c r="P115" s="32"/>
      <c r="Q115" s="32"/>
      <c r="R115" s="32"/>
    </row>
    <row r="116" spans="1:18" ht="12.75">
      <c r="A116" s="6"/>
      <c r="C116" s="7"/>
      <c r="E116" s="7"/>
      <c r="F116" s="7"/>
      <c r="G116" s="7"/>
      <c r="O116" s="32"/>
      <c r="P116" s="32"/>
      <c r="Q116" s="32"/>
      <c r="R116" s="32"/>
    </row>
    <row r="117" spans="1:18" ht="12.75">
      <c r="A117" s="6"/>
      <c r="C117" s="7"/>
      <c r="E117" s="7"/>
      <c r="F117" s="7"/>
      <c r="G117" s="7"/>
      <c r="O117" s="32"/>
      <c r="P117" s="32"/>
      <c r="Q117" s="32"/>
      <c r="R117" s="32"/>
    </row>
    <row r="118" spans="1:18" ht="12.75">
      <c r="A118" s="6"/>
      <c r="C118" s="7"/>
      <c r="E118" s="7"/>
      <c r="F118" s="7"/>
      <c r="G118" s="7"/>
      <c r="O118" s="32"/>
      <c r="P118" s="32"/>
      <c r="Q118" s="32"/>
      <c r="R118" s="32"/>
    </row>
    <row r="119" spans="1:18" ht="12.75">
      <c r="A119" s="6"/>
      <c r="C119" s="7"/>
      <c r="E119" s="7"/>
      <c r="F119" s="7"/>
      <c r="G119" s="7"/>
      <c r="O119" s="32"/>
      <c r="P119" s="32"/>
      <c r="Q119" s="32"/>
      <c r="R119" s="32"/>
    </row>
    <row r="120" spans="1:18" ht="12.75">
      <c r="A120" s="6"/>
      <c r="C120" s="7"/>
      <c r="E120" s="7"/>
      <c r="F120" s="7"/>
      <c r="G120" s="7"/>
      <c r="O120" s="32"/>
      <c r="P120" s="32"/>
      <c r="Q120" s="32"/>
      <c r="R120" s="32"/>
    </row>
    <row r="121" spans="1:18" ht="12.75">
      <c r="A121" s="6"/>
      <c r="C121" s="7"/>
      <c r="E121" s="7"/>
      <c r="F121" s="7"/>
      <c r="G121" s="7"/>
      <c r="O121" s="32"/>
      <c r="P121" s="32"/>
      <c r="Q121" s="32"/>
      <c r="R121" s="32"/>
    </row>
    <row r="122" spans="1:18" ht="12.75">
      <c r="A122" s="6"/>
      <c r="C122" s="7"/>
      <c r="E122" s="7"/>
      <c r="F122" s="7"/>
      <c r="G122" s="7"/>
      <c r="O122" s="32"/>
      <c r="P122" s="32"/>
      <c r="Q122" s="32"/>
      <c r="R122" s="32"/>
    </row>
    <row r="123" spans="1:18" ht="12.75">
      <c r="A123" s="6"/>
      <c r="C123" s="7"/>
      <c r="E123" s="7"/>
      <c r="F123" s="7"/>
      <c r="G123" s="7"/>
      <c r="O123" s="32"/>
      <c r="P123" s="32"/>
      <c r="Q123" s="32"/>
      <c r="R123" s="32"/>
    </row>
    <row r="124" spans="1:18" ht="12.75">
      <c r="A124" s="6"/>
      <c r="C124" s="7"/>
      <c r="E124" s="7"/>
      <c r="F124" s="7"/>
      <c r="G124" s="7"/>
      <c r="O124" s="32"/>
      <c r="P124" s="32"/>
      <c r="Q124" s="32"/>
      <c r="R124" s="32"/>
    </row>
    <row r="125" spans="1:18" ht="12.75">
      <c r="A125" s="6"/>
      <c r="C125" s="7"/>
      <c r="E125" s="7"/>
      <c r="F125" s="7"/>
      <c r="G125" s="7"/>
      <c r="O125" s="32"/>
      <c r="P125" s="32"/>
      <c r="Q125" s="32"/>
      <c r="R125" s="32"/>
    </row>
    <row r="126" spans="1:18" ht="12.75">
      <c r="A126" s="6"/>
      <c r="C126" s="7"/>
      <c r="E126" s="7"/>
      <c r="F126" s="7"/>
      <c r="G126" s="7"/>
      <c r="O126" s="32"/>
      <c r="P126" s="32"/>
      <c r="Q126" s="32"/>
      <c r="R126" s="32"/>
    </row>
    <row r="127" spans="1:18" ht="13.5" customHeight="1">
      <c r="A127" s="6"/>
      <c r="C127" s="7"/>
      <c r="E127" s="7"/>
      <c r="F127" s="7"/>
      <c r="G127" s="7"/>
      <c r="O127" s="32"/>
      <c r="P127" s="32"/>
      <c r="Q127" s="32"/>
      <c r="R127" s="32"/>
    </row>
    <row r="128" ht="15">
      <c r="A128" s="136" t="s">
        <v>292</v>
      </c>
    </row>
    <row r="130" spans="2:18" ht="12.75">
      <c r="B130" s="442" t="s">
        <v>39</v>
      </c>
      <c r="C130" s="443"/>
      <c r="D130" s="443"/>
      <c r="E130" s="488"/>
      <c r="F130" s="426" t="s">
        <v>40</v>
      </c>
      <c r="G130" s="443"/>
      <c r="H130" s="443"/>
      <c r="I130" s="443"/>
      <c r="J130" s="443"/>
      <c r="K130" s="443"/>
      <c r="L130" s="443"/>
      <c r="M130" s="488"/>
      <c r="N130" s="426" t="s">
        <v>49</v>
      </c>
      <c r="O130" s="443"/>
      <c r="P130" s="443"/>
      <c r="Q130" s="488"/>
      <c r="R130" s="427" t="s">
        <v>50</v>
      </c>
    </row>
    <row r="131" spans="2:18" ht="12.75">
      <c r="B131" s="59" t="s">
        <v>63</v>
      </c>
      <c r="C131" s="59" t="s">
        <v>64</v>
      </c>
      <c r="D131" s="59" t="s">
        <v>289</v>
      </c>
      <c r="E131" s="489" t="s">
        <v>65</v>
      </c>
      <c r="F131" s="490" t="s">
        <v>57</v>
      </c>
      <c r="G131" s="59" t="s">
        <v>56</v>
      </c>
      <c r="H131" s="59" t="s">
        <v>58</v>
      </c>
      <c r="I131" s="59" t="s">
        <v>81</v>
      </c>
      <c r="J131" s="59" t="s">
        <v>59</v>
      </c>
      <c r="K131" s="59" t="s">
        <v>60</v>
      </c>
      <c r="L131" s="59" t="s">
        <v>61</v>
      </c>
      <c r="M131" s="489" t="s">
        <v>62</v>
      </c>
      <c r="N131" s="490"/>
      <c r="O131" s="59" t="s">
        <v>38</v>
      </c>
      <c r="P131" s="59" t="s">
        <v>66</v>
      </c>
      <c r="Q131" s="489" t="s">
        <v>67</v>
      </c>
      <c r="R131" s="490"/>
    </row>
    <row r="132" spans="1:18" ht="12.75">
      <c r="A132" s="85" t="s">
        <v>254</v>
      </c>
      <c r="B132" s="87">
        <f>F34*10</f>
        <v>5</v>
      </c>
      <c r="C132" s="87"/>
      <c r="D132" s="87"/>
      <c r="E132" s="183"/>
      <c r="F132" s="184">
        <f>B47</f>
        <v>210</v>
      </c>
      <c r="G132" s="87"/>
      <c r="H132" s="87"/>
      <c r="I132" s="87"/>
      <c r="J132" s="87">
        <f>P52*10</f>
        <v>49.999999999999964</v>
      </c>
      <c r="K132" s="87"/>
      <c r="L132" s="87"/>
      <c r="M132" s="183"/>
      <c r="N132" s="184"/>
      <c r="O132" s="88">
        <f>R22</f>
        <v>7.155591572123177</v>
      </c>
      <c r="P132" s="89">
        <f>O132/B132</f>
        <v>1.4311183144246353</v>
      </c>
      <c r="Q132" s="183"/>
      <c r="R132" s="501">
        <f>B132+O132</f>
        <v>12.155591572123177</v>
      </c>
    </row>
    <row r="133" spans="1:18" ht="12.75">
      <c r="A133" s="13" t="s">
        <v>70</v>
      </c>
      <c r="B133" s="240">
        <v>1</v>
      </c>
      <c r="C133" s="21" t="s">
        <v>80</v>
      </c>
      <c r="D133" s="240">
        <v>1</v>
      </c>
      <c r="E133" s="491">
        <v>1</v>
      </c>
      <c r="F133" s="492">
        <f>B47</f>
        <v>210</v>
      </c>
      <c r="G133" s="240">
        <v>15</v>
      </c>
      <c r="H133" s="485">
        <f>F133/G133</f>
        <v>14</v>
      </c>
      <c r="I133" s="484">
        <v>1</v>
      </c>
      <c r="J133" s="485">
        <f>(B133*H133)/I133</f>
        <v>14</v>
      </c>
      <c r="K133" s="484">
        <v>14</v>
      </c>
      <c r="L133" s="240"/>
      <c r="M133" s="491"/>
      <c r="N133" s="497"/>
      <c r="O133" s="241">
        <v>1</v>
      </c>
      <c r="P133" s="242"/>
      <c r="Q133" s="502">
        <f>O133/B133</f>
        <v>1</v>
      </c>
      <c r="R133" s="229">
        <f>B133+O133</f>
        <v>2</v>
      </c>
    </row>
    <row r="134" spans="1:18" ht="12.75">
      <c r="A134" s="13" t="s">
        <v>71</v>
      </c>
      <c r="B134" s="243">
        <v>2</v>
      </c>
      <c r="C134" s="21" t="s">
        <v>265</v>
      </c>
      <c r="D134" s="243">
        <v>1</v>
      </c>
      <c r="E134" s="493">
        <v>2</v>
      </c>
      <c r="F134" s="492">
        <f>B47</f>
        <v>210</v>
      </c>
      <c r="G134" s="243">
        <v>8</v>
      </c>
      <c r="H134" s="485">
        <f>F134/G134</f>
        <v>26.25</v>
      </c>
      <c r="I134" s="484">
        <v>3</v>
      </c>
      <c r="J134" s="485">
        <f>(B134*H134)/I134</f>
        <v>17.5</v>
      </c>
      <c r="K134" s="486">
        <v>17.5</v>
      </c>
      <c r="L134" s="243"/>
      <c r="M134" s="493"/>
      <c r="N134" s="509"/>
      <c r="O134" s="245">
        <v>4</v>
      </c>
      <c r="P134" s="246"/>
      <c r="Q134" s="503">
        <f>O134/B134</f>
        <v>2</v>
      </c>
      <c r="R134" s="504">
        <f>B134+O134</f>
        <v>6</v>
      </c>
    </row>
    <row r="135" spans="1:18" ht="12.75">
      <c r="A135" s="13" t="s">
        <v>77</v>
      </c>
      <c r="B135" s="240">
        <v>2</v>
      </c>
      <c r="C135" s="21" t="s">
        <v>79</v>
      </c>
      <c r="D135" s="240">
        <v>1</v>
      </c>
      <c r="E135" s="491">
        <v>2</v>
      </c>
      <c r="F135" s="492">
        <f>B47</f>
        <v>210</v>
      </c>
      <c r="G135" s="240">
        <v>23</v>
      </c>
      <c r="H135" s="485">
        <f>F135/G135</f>
        <v>9.130434782608695</v>
      </c>
      <c r="I135" s="484">
        <v>1</v>
      </c>
      <c r="J135" s="485">
        <f>(B135*H135)/I135</f>
        <v>18.26086956521739</v>
      </c>
      <c r="K135" s="484">
        <v>18.26</v>
      </c>
      <c r="L135" s="240"/>
      <c r="M135" s="491"/>
      <c r="N135" s="497"/>
      <c r="O135" s="241">
        <v>2.2</v>
      </c>
      <c r="P135" s="242"/>
      <c r="Q135" s="502">
        <f>O135/B135</f>
        <v>1.1</v>
      </c>
      <c r="R135" s="229">
        <f>B135+O135</f>
        <v>4.2</v>
      </c>
    </row>
    <row r="136" spans="1:18" ht="12.75">
      <c r="A136" s="13"/>
      <c r="B136" s="243"/>
      <c r="C136" s="243"/>
      <c r="D136" s="243"/>
      <c r="E136" s="493"/>
      <c r="F136" s="494"/>
      <c r="G136" s="243"/>
      <c r="H136" s="243"/>
      <c r="I136" s="243"/>
      <c r="J136" s="243"/>
      <c r="K136" s="243"/>
      <c r="L136" s="243"/>
      <c r="M136" s="493"/>
      <c r="N136" s="509"/>
      <c r="O136" s="245"/>
      <c r="P136" s="244"/>
      <c r="Q136" s="505"/>
      <c r="R136" s="506"/>
    </row>
    <row r="137" spans="1:18" ht="12.75">
      <c r="A137" s="13"/>
      <c r="B137" s="240"/>
      <c r="C137" s="240"/>
      <c r="D137" s="240"/>
      <c r="E137" s="491"/>
      <c r="F137" s="495"/>
      <c r="G137" s="240"/>
      <c r="H137" s="240"/>
      <c r="I137" s="240"/>
      <c r="J137" s="240"/>
      <c r="K137" s="240"/>
      <c r="L137" s="240"/>
      <c r="M137" s="491"/>
      <c r="N137" s="497"/>
      <c r="O137" s="241"/>
      <c r="P137" s="8"/>
      <c r="Q137" s="507"/>
      <c r="R137" s="508"/>
    </row>
    <row r="138" spans="1:18" ht="12.75">
      <c r="A138" s="9" t="s">
        <v>54</v>
      </c>
      <c r="B138" s="83"/>
      <c r="C138" s="83"/>
      <c r="D138" s="83"/>
      <c r="E138" s="496"/>
      <c r="F138" s="497"/>
      <c r="G138" s="83"/>
      <c r="H138" s="83"/>
      <c r="I138" s="83"/>
      <c r="J138" s="83"/>
      <c r="K138" s="83"/>
      <c r="L138" s="83"/>
      <c r="M138" s="496"/>
      <c r="N138" s="497"/>
      <c r="O138" s="241"/>
      <c r="P138" s="8"/>
      <c r="Q138" s="507"/>
      <c r="R138" s="508"/>
    </row>
    <row r="139" spans="1:18" ht="12.75">
      <c r="A139" s="9" t="s">
        <v>276</v>
      </c>
      <c r="B139" s="83"/>
      <c r="C139" s="240"/>
      <c r="D139" s="240"/>
      <c r="E139" s="491"/>
      <c r="F139" s="495"/>
      <c r="G139" s="240"/>
      <c r="H139" s="240"/>
      <c r="I139" s="240"/>
      <c r="J139" s="240"/>
      <c r="K139" s="240"/>
      <c r="L139" s="240"/>
      <c r="M139" s="491"/>
      <c r="N139" s="497"/>
      <c r="O139" s="241"/>
      <c r="P139" s="8"/>
      <c r="Q139" s="507"/>
      <c r="R139" s="508"/>
    </row>
    <row r="140" spans="1:18" ht="12.75">
      <c r="A140" s="13" t="s">
        <v>55</v>
      </c>
      <c r="B140" s="38">
        <f>SUM(B133:B137)</f>
        <v>5</v>
      </c>
      <c r="C140" s="243"/>
      <c r="D140" s="243"/>
      <c r="E140" s="493"/>
      <c r="F140" s="494"/>
      <c r="G140" s="243"/>
      <c r="H140" s="243"/>
      <c r="I140" s="243"/>
      <c r="J140" s="247">
        <f>SUM(J133:J137)</f>
        <v>49.76086956521739</v>
      </c>
      <c r="K140" s="247">
        <f>SUM(K133:K137)</f>
        <v>49.760000000000005</v>
      </c>
      <c r="L140" s="247">
        <f>SUM(L133:L137)</f>
        <v>0</v>
      </c>
      <c r="M140" s="498">
        <f>SUM(M133:M137)</f>
        <v>0</v>
      </c>
      <c r="N140" s="497"/>
      <c r="O140" s="248">
        <f>SUM(O133:O137)</f>
        <v>7.2</v>
      </c>
      <c r="P140" s="244"/>
      <c r="Q140" s="505"/>
      <c r="R140" s="504">
        <f>B140+O140</f>
        <v>12.2</v>
      </c>
    </row>
    <row r="141" spans="1:18" ht="12.75">
      <c r="A141" s="428" t="s">
        <v>72</v>
      </c>
      <c r="B141" s="249"/>
      <c r="C141" s="249"/>
      <c r="D141" s="249"/>
      <c r="E141" s="249"/>
      <c r="F141" s="249"/>
      <c r="G141" s="249"/>
      <c r="H141" s="249"/>
      <c r="I141" s="249"/>
      <c r="J141" s="487">
        <f>J140/10</f>
        <v>4.976086956521739</v>
      </c>
      <c r="K141" s="487">
        <f>K140/10</f>
        <v>4.976000000000001</v>
      </c>
      <c r="L141" s="487">
        <f>L140/10</f>
        <v>0</v>
      </c>
      <c r="M141" s="499">
        <f>M140/10</f>
        <v>0</v>
      </c>
      <c r="N141" s="500"/>
      <c r="O141" s="250"/>
      <c r="P141" s="250"/>
      <c r="Q141" s="250"/>
      <c r="R141" s="250"/>
    </row>
    <row r="142" spans="1:11" ht="12.75">
      <c r="A142" s="40"/>
      <c r="K142" s="93"/>
    </row>
    <row r="147" ht="15">
      <c r="A147" s="136" t="s">
        <v>295</v>
      </c>
    </row>
    <row r="149" spans="2:18" ht="12.75">
      <c r="B149" s="442" t="s">
        <v>39</v>
      </c>
      <c r="C149" s="443"/>
      <c r="D149" s="443"/>
      <c r="E149" s="444"/>
      <c r="F149" s="442" t="s">
        <v>40</v>
      </c>
      <c r="G149" s="443"/>
      <c r="H149" s="443"/>
      <c r="I149" s="443"/>
      <c r="J149" s="443"/>
      <c r="K149" s="443"/>
      <c r="L149" s="443"/>
      <c r="M149" s="443"/>
      <c r="N149" s="442" t="s">
        <v>49</v>
      </c>
      <c r="O149" s="443"/>
      <c r="P149" s="443"/>
      <c r="Q149" s="444"/>
      <c r="R149" s="35" t="s">
        <v>50</v>
      </c>
    </row>
    <row r="150" spans="2:18" ht="12.75">
      <c r="B150" s="59" t="s">
        <v>63</v>
      </c>
      <c r="C150" s="59" t="s">
        <v>64</v>
      </c>
      <c r="D150" s="59" t="s">
        <v>289</v>
      </c>
      <c r="E150" s="59" t="s">
        <v>65</v>
      </c>
      <c r="F150" s="59" t="s">
        <v>57</v>
      </c>
      <c r="G150" s="59" t="s">
        <v>56</v>
      </c>
      <c r="H150" s="59" t="s">
        <v>58</v>
      </c>
      <c r="I150" s="59" t="s">
        <v>81</v>
      </c>
      <c r="J150" s="59" t="s">
        <v>59</v>
      </c>
      <c r="K150" s="59" t="s">
        <v>60</v>
      </c>
      <c r="L150" s="59" t="s">
        <v>61</v>
      </c>
      <c r="M150" s="59" t="s">
        <v>62</v>
      </c>
      <c r="N150" s="59"/>
      <c r="O150" s="59" t="s">
        <v>38</v>
      </c>
      <c r="P150" s="59" t="s">
        <v>66</v>
      </c>
      <c r="Q150" s="59" t="s">
        <v>67</v>
      </c>
      <c r="R150" s="59"/>
    </row>
    <row r="151" spans="1:18" ht="12.75">
      <c r="A151" s="85" t="s">
        <v>82</v>
      </c>
      <c r="B151" s="89">
        <f>O37</f>
        <v>0.5</v>
      </c>
      <c r="C151" s="87"/>
      <c r="D151" s="87"/>
      <c r="E151" s="87"/>
      <c r="F151" s="87">
        <f>B47</f>
        <v>210</v>
      </c>
      <c r="G151" s="87"/>
      <c r="H151" s="87"/>
      <c r="I151" s="87"/>
      <c r="J151" s="87"/>
      <c r="K151" s="89"/>
      <c r="L151" s="87"/>
      <c r="M151" s="87"/>
      <c r="N151" s="87"/>
      <c r="O151" s="88">
        <f>R39</f>
        <v>20.1645056726094</v>
      </c>
      <c r="P151" s="89"/>
      <c r="Q151" s="87"/>
      <c r="R151" s="88">
        <f>B151+O151</f>
        <v>20.6645056726094</v>
      </c>
    </row>
    <row r="152" spans="1:18" ht="12.75">
      <c r="A152" s="13" t="s">
        <v>83</v>
      </c>
      <c r="B152" s="21">
        <v>0.5</v>
      </c>
      <c r="C152" s="21" t="s">
        <v>84</v>
      </c>
      <c r="D152" s="21">
        <v>0.25</v>
      </c>
      <c r="E152" s="21">
        <v>1</v>
      </c>
      <c r="F152" s="9">
        <v>210</v>
      </c>
      <c r="G152" s="21">
        <v>5</v>
      </c>
      <c r="H152" s="86">
        <f>F152/G152</f>
        <v>42</v>
      </c>
      <c r="I152" s="21">
        <v>4</v>
      </c>
      <c r="J152" s="510">
        <f>B152*H152</f>
        <v>21</v>
      </c>
      <c r="K152" s="21">
        <v>21</v>
      </c>
      <c r="L152" s="21"/>
      <c r="M152" s="21"/>
      <c r="N152" s="21"/>
      <c r="O152" s="91">
        <v>0.7</v>
      </c>
      <c r="P152" s="239"/>
      <c r="Q152" s="239">
        <f>O152/B152</f>
        <v>1.4</v>
      </c>
      <c r="R152" s="82">
        <f>B152+O152</f>
        <v>1.2</v>
      </c>
    </row>
    <row r="153" spans="1:18" ht="12.75">
      <c r="A153" s="9" t="s">
        <v>54</v>
      </c>
      <c r="B153" s="33"/>
      <c r="C153" s="33"/>
      <c r="D153" s="33"/>
      <c r="E153" s="33"/>
      <c r="F153" s="33"/>
      <c r="G153" s="33"/>
      <c r="H153" s="33"/>
      <c r="I153" s="124"/>
      <c r="J153" s="33"/>
      <c r="K153" s="126"/>
      <c r="L153" s="33"/>
      <c r="M153" s="33"/>
      <c r="N153" s="33"/>
      <c r="O153" s="513">
        <f>R38</f>
        <v>19.448946515397083</v>
      </c>
      <c r="P153" s="441"/>
      <c r="Q153" s="441"/>
      <c r="R153" s="82">
        <f>O153</f>
        <v>19.448946515397083</v>
      </c>
    </row>
    <row r="154" spans="1:18" ht="12.75">
      <c r="A154" s="9" t="s">
        <v>290</v>
      </c>
      <c r="B154" s="33"/>
      <c r="C154" s="33"/>
      <c r="D154" s="33"/>
      <c r="E154" s="33"/>
      <c r="F154" s="33"/>
      <c r="G154" s="33"/>
      <c r="H154" s="33"/>
      <c r="I154" s="124"/>
      <c r="J154" s="33"/>
      <c r="K154" s="126"/>
      <c r="L154" s="33"/>
      <c r="M154" s="33"/>
      <c r="N154" s="33"/>
      <c r="O154" s="513">
        <f>SUM(O152:O153)</f>
        <v>20.148946515397082</v>
      </c>
      <c r="P154" s="514"/>
      <c r="Q154" s="514"/>
      <c r="R154" s="82">
        <f>R152+R153</f>
        <v>20.648946515397082</v>
      </c>
    </row>
    <row r="155" spans="1:18" ht="12.75">
      <c r="A155" s="9" t="s">
        <v>276</v>
      </c>
      <c r="B155" s="33"/>
      <c r="C155" s="33"/>
      <c r="D155" s="33"/>
      <c r="E155" s="33"/>
      <c r="F155" s="33"/>
      <c r="G155" s="33"/>
      <c r="H155" s="33"/>
      <c r="I155" s="124"/>
      <c r="J155" s="33"/>
      <c r="K155" s="511">
        <f>D27*10</f>
        <v>8</v>
      </c>
      <c r="L155" s="33"/>
      <c r="M155" s="33"/>
      <c r="N155" s="33"/>
      <c r="O155" s="33"/>
      <c r="P155" s="441"/>
      <c r="Q155" s="441"/>
      <c r="R155" s="456"/>
    </row>
    <row r="156" spans="1:11" ht="12.75">
      <c r="A156" s="40" t="s">
        <v>72</v>
      </c>
      <c r="K156" s="512">
        <f>(K152+K155)/10</f>
        <v>2.9</v>
      </c>
    </row>
    <row r="171" spans="1:9" ht="15">
      <c r="A171" s="137" t="s">
        <v>296</v>
      </c>
      <c r="B171" s="137" t="s">
        <v>126</v>
      </c>
      <c r="I171" s="136" t="s">
        <v>115</v>
      </c>
    </row>
    <row r="172" spans="1:18" ht="12.75">
      <c r="A172" s="55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33"/>
    </row>
    <row r="173" spans="1:18" ht="13.5">
      <c r="A173" s="13" t="s">
        <v>95</v>
      </c>
      <c r="B173" s="29" t="s">
        <v>96</v>
      </c>
      <c r="C173" s="112" t="s">
        <v>97</v>
      </c>
      <c r="D173" s="179" t="s">
        <v>1</v>
      </c>
      <c r="E173" s="179"/>
      <c r="F173" s="179" t="s">
        <v>1</v>
      </c>
      <c r="G173" s="179" t="s">
        <v>1</v>
      </c>
      <c r="H173" s="94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</row>
    <row r="174" spans="1:18" ht="12.75">
      <c r="A174" s="519" t="s">
        <v>89</v>
      </c>
      <c r="B174" s="108"/>
      <c r="C174" s="110"/>
      <c r="D174" s="103" t="s">
        <v>90</v>
      </c>
      <c r="E174" s="96" t="s">
        <v>86</v>
      </c>
      <c r="F174" s="102" t="s">
        <v>91</v>
      </c>
      <c r="G174" s="106" t="s">
        <v>93</v>
      </c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94"/>
    </row>
    <row r="175" spans="1:18" ht="12.75">
      <c r="A175" s="520"/>
      <c r="B175" s="109"/>
      <c r="C175" s="111"/>
      <c r="D175" s="104" t="s">
        <v>85</v>
      </c>
      <c r="E175" s="98" t="s">
        <v>87</v>
      </c>
      <c r="F175" s="105" t="s">
        <v>92</v>
      </c>
      <c r="G175" s="107" t="s">
        <v>94</v>
      </c>
      <c r="H175" s="95"/>
      <c r="I175" s="95"/>
      <c r="J175" s="95"/>
      <c r="K175" s="95"/>
      <c r="L175" s="95"/>
      <c r="M175" s="95"/>
      <c r="N175" s="95"/>
      <c r="O175" s="144"/>
      <c r="P175" s="145"/>
      <c r="Q175" s="146"/>
      <c r="R175" s="144"/>
    </row>
    <row r="176" spans="1:18" ht="12.75">
      <c r="A176" s="97" t="s">
        <v>145</v>
      </c>
      <c r="B176" s="277">
        <f>D17</f>
        <v>4.5</v>
      </c>
      <c r="C176" s="113">
        <f>G17</f>
        <v>4.376012965964343</v>
      </c>
      <c r="D176" s="139">
        <f>M17</f>
        <v>45</v>
      </c>
      <c r="E176" s="140"/>
      <c r="F176" s="115">
        <f>P17</f>
        <v>64.40032414910858</v>
      </c>
      <c r="G176" s="116">
        <f>J17</f>
        <v>109.40032414910858</v>
      </c>
      <c r="H176" s="95"/>
      <c r="I176" s="95"/>
      <c r="J176" s="95"/>
      <c r="K176" s="95"/>
      <c r="L176" s="95"/>
      <c r="M176" s="95"/>
      <c r="N176" s="95"/>
      <c r="O176" s="144"/>
      <c r="P176" s="145"/>
      <c r="Q176" s="146"/>
      <c r="R176" s="144"/>
    </row>
    <row r="177" spans="1:18" ht="12.75">
      <c r="A177" s="97" t="s">
        <v>146</v>
      </c>
      <c r="B177" s="277">
        <f>E17</f>
        <v>2.7</v>
      </c>
      <c r="C177" s="113">
        <f>H17</f>
        <v>2.625607779578606</v>
      </c>
      <c r="D177" s="139">
        <f>N17</f>
        <v>27</v>
      </c>
      <c r="E177" s="140"/>
      <c r="F177" s="115">
        <f>Q17</f>
        <v>38.64019448946516</v>
      </c>
      <c r="G177" s="116">
        <f>K17</f>
        <v>65.64019448946516</v>
      </c>
      <c r="H177" s="95"/>
      <c r="I177" s="95"/>
      <c r="J177" s="95"/>
      <c r="K177" s="95"/>
      <c r="L177" s="95"/>
      <c r="M177" s="95"/>
      <c r="N177" s="95"/>
      <c r="O177" s="144"/>
      <c r="P177" s="145"/>
      <c r="Q177" s="146"/>
      <c r="R177" s="144"/>
    </row>
    <row r="178" spans="1:18" ht="12.75">
      <c r="A178" s="97" t="s">
        <v>147</v>
      </c>
      <c r="B178" s="277">
        <f>F17</f>
        <v>1.8</v>
      </c>
      <c r="C178" s="113">
        <f>I17</f>
        <v>1.7504051863857375</v>
      </c>
      <c r="D178" s="139">
        <f>O17</f>
        <v>18</v>
      </c>
      <c r="E178" s="140"/>
      <c r="F178" s="115">
        <f>R17</f>
        <v>25.76012965964344</v>
      </c>
      <c r="G178" s="116">
        <f>L17</f>
        <v>43.76012965964344</v>
      </c>
      <c r="H178" s="95"/>
      <c r="I178" s="95"/>
      <c r="J178" s="95"/>
      <c r="K178" s="95"/>
      <c r="L178" s="95"/>
      <c r="M178" s="95"/>
      <c r="N178" s="95"/>
      <c r="O178" s="144"/>
      <c r="P178" s="145"/>
      <c r="Q178" s="146"/>
      <c r="R178" s="144"/>
    </row>
    <row r="179" spans="1:18" ht="12.75">
      <c r="A179" s="97" t="s">
        <v>98</v>
      </c>
      <c r="B179" s="237"/>
      <c r="C179" s="238"/>
      <c r="D179" s="141">
        <f>M40</f>
        <v>2</v>
      </c>
      <c r="E179" s="140"/>
      <c r="F179" s="115"/>
      <c r="G179" s="114"/>
      <c r="H179" s="95"/>
      <c r="I179" s="95"/>
      <c r="J179" s="95"/>
      <c r="K179" s="95"/>
      <c r="L179" s="95"/>
      <c r="M179" s="95"/>
      <c r="N179" s="95"/>
      <c r="O179" s="144"/>
      <c r="P179" s="145"/>
      <c r="Q179" s="146"/>
      <c r="R179" s="144"/>
    </row>
    <row r="180" spans="1:18" ht="13.5" thickBot="1">
      <c r="A180" s="278" t="s">
        <v>99</v>
      </c>
      <c r="B180" s="279"/>
      <c r="C180" s="280"/>
      <c r="D180" s="281">
        <f>D27*10</f>
        <v>8</v>
      </c>
      <c r="E180" s="282">
        <f>C27</f>
        <v>17.77777777777778</v>
      </c>
      <c r="F180" s="283">
        <f>P28</f>
        <v>19.448946515397083</v>
      </c>
      <c r="G180" s="284"/>
      <c r="H180" s="95"/>
      <c r="I180" s="95"/>
      <c r="J180" s="95"/>
      <c r="K180" s="95"/>
      <c r="L180" s="95"/>
      <c r="M180" s="95"/>
      <c r="N180" s="95"/>
      <c r="O180" s="144"/>
      <c r="P180" s="145"/>
      <c r="Q180" s="146"/>
      <c r="R180" s="144"/>
    </row>
    <row r="181" spans="1:18" ht="12.75">
      <c r="A181" s="285" t="s">
        <v>148</v>
      </c>
      <c r="B181" s="286">
        <f>D41</f>
        <v>3.7</v>
      </c>
      <c r="C181" s="287">
        <f>G41</f>
        <v>4.376012965964343</v>
      </c>
      <c r="D181" s="288">
        <f>M41</f>
        <v>37</v>
      </c>
      <c r="E181" s="289"/>
      <c r="F181" s="290">
        <f>P41</f>
        <v>72.4003241491086</v>
      </c>
      <c r="G181" s="291">
        <f>J41</f>
        <v>109.40032414910858</v>
      </c>
      <c r="H181" s="95"/>
      <c r="I181" s="95"/>
      <c r="J181" s="95"/>
      <c r="K181" s="95"/>
      <c r="L181" s="95"/>
      <c r="M181" s="95"/>
      <c r="N181" s="95"/>
      <c r="O181" s="144"/>
      <c r="P181" s="145"/>
      <c r="Q181" s="146"/>
      <c r="R181" s="144"/>
    </row>
    <row r="182" spans="1:18" ht="12.75">
      <c r="A182" s="97" t="s">
        <v>149</v>
      </c>
      <c r="B182" s="277">
        <f>E41</f>
        <v>2.3000000000000003</v>
      </c>
      <c r="C182" s="113">
        <f>H41</f>
        <v>2.236628849270665</v>
      </c>
      <c r="D182" s="139">
        <f>N41</f>
        <v>23.000000000000004</v>
      </c>
      <c r="E182" s="140"/>
      <c r="F182" s="115">
        <f>Q41</f>
        <v>32.915721231766625</v>
      </c>
      <c r="G182" s="116">
        <f>K41</f>
        <v>55.915721231766625</v>
      </c>
      <c r="H182" s="95"/>
      <c r="I182" s="95"/>
      <c r="J182" s="95"/>
      <c r="K182" s="95"/>
      <c r="L182" s="95"/>
      <c r="M182" s="95"/>
      <c r="N182" s="95"/>
      <c r="O182" s="144"/>
      <c r="P182" s="145"/>
      <c r="Q182" s="146"/>
      <c r="R182" s="144"/>
    </row>
    <row r="183" spans="1:18" ht="13.5" thickBot="1">
      <c r="A183" s="278" t="s">
        <v>150</v>
      </c>
      <c r="B183" s="292">
        <f>F41</f>
        <v>1.4</v>
      </c>
      <c r="C183" s="293">
        <f>I41</f>
        <v>2.1393841166936793</v>
      </c>
      <c r="D183" s="294">
        <f>O41</f>
        <v>14</v>
      </c>
      <c r="E183" s="295"/>
      <c r="F183" s="283">
        <f>R41</f>
        <v>39.48460291734198</v>
      </c>
      <c r="G183" s="296">
        <f>L41</f>
        <v>53.48460291734198</v>
      </c>
      <c r="H183" s="95"/>
      <c r="I183" s="95"/>
      <c r="J183" s="95"/>
      <c r="K183" s="95"/>
      <c r="L183" s="95"/>
      <c r="M183" s="95"/>
      <c r="N183" s="95"/>
      <c r="O183" s="144"/>
      <c r="P183" s="145"/>
      <c r="Q183" s="146"/>
      <c r="R183" s="144"/>
    </row>
    <row r="184" spans="1:18" ht="13.5">
      <c r="A184" s="297" t="s">
        <v>255</v>
      </c>
      <c r="B184" s="298"/>
      <c r="C184" s="298"/>
      <c r="D184" s="298"/>
      <c r="E184" s="298"/>
      <c r="F184" s="298"/>
      <c r="G184" s="298"/>
      <c r="H184" s="336"/>
      <c r="I184" s="138" t="s">
        <v>124</v>
      </c>
      <c r="J184" s="138" t="s">
        <v>125</v>
      </c>
      <c r="K184" s="138" t="s">
        <v>116</v>
      </c>
      <c r="L184" s="344" t="s">
        <v>117</v>
      </c>
      <c r="M184" s="345" t="s">
        <v>118</v>
      </c>
      <c r="N184" s="344" t="s">
        <v>121</v>
      </c>
      <c r="O184" s="345" t="s">
        <v>119</v>
      </c>
      <c r="P184" s="344" t="s">
        <v>122</v>
      </c>
      <c r="Q184" s="345" t="s">
        <v>120</v>
      </c>
      <c r="R184" s="138" t="s">
        <v>123</v>
      </c>
    </row>
    <row r="185" spans="1:18" ht="12.75">
      <c r="A185" s="100" t="s">
        <v>151</v>
      </c>
      <c r="B185" s="119"/>
      <c r="C185" s="119"/>
      <c r="D185" s="117">
        <f>B64</f>
        <v>1</v>
      </c>
      <c r="E185" s="266"/>
      <c r="F185" s="267"/>
      <c r="G185" s="268">
        <f>R64</f>
        <v>1</v>
      </c>
      <c r="H185" s="336"/>
      <c r="I185" s="86">
        <f>B64</f>
        <v>1</v>
      </c>
      <c r="J185" s="84">
        <f>I185*2</f>
        <v>2</v>
      </c>
      <c r="K185" s="56">
        <f>I185/10</f>
        <v>0.1</v>
      </c>
      <c r="L185" s="346">
        <f>K185*2</f>
        <v>0.2</v>
      </c>
      <c r="M185" s="222">
        <f>E64</f>
        <v>2</v>
      </c>
      <c r="N185" s="352">
        <f>M185/10</f>
        <v>0.2</v>
      </c>
      <c r="O185" s="353">
        <f>H73</f>
        <v>0</v>
      </c>
      <c r="P185" s="352">
        <f>O185/10</f>
        <v>0</v>
      </c>
      <c r="Q185" s="222">
        <f>K73</f>
        <v>0</v>
      </c>
      <c r="R185" s="339">
        <f>Q185/10</f>
        <v>0</v>
      </c>
    </row>
    <row r="186" spans="1:18" ht="12" customHeight="1">
      <c r="A186" s="100" t="s">
        <v>152</v>
      </c>
      <c r="B186" s="119"/>
      <c r="C186" s="119"/>
      <c r="D186" s="117">
        <f>B73-D185</f>
        <v>22</v>
      </c>
      <c r="E186" s="266">
        <f>Q63</f>
        <v>1.1</v>
      </c>
      <c r="F186" s="118">
        <f>O73</f>
        <v>32.915721231766625</v>
      </c>
      <c r="G186" s="515">
        <f>R73-G185</f>
        <v>54.91572123176662</v>
      </c>
      <c r="H186" s="337"/>
      <c r="I186" s="86">
        <f>B73-I185</f>
        <v>22</v>
      </c>
      <c r="J186" s="84">
        <f>I186*2</f>
        <v>44</v>
      </c>
      <c r="K186" s="56">
        <f>I186/10</f>
        <v>2.2</v>
      </c>
      <c r="L186" s="346">
        <f>K186*2</f>
        <v>4.4</v>
      </c>
      <c r="M186" s="222">
        <f>E73-M185</f>
        <v>20</v>
      </c>
      <c r="N186" s="352">
        <f>M186/10</f>
        <v>2</v>
      </c>
      <c r="O186" s="353">
        <f>H73-H64</f>
        <v>0</v>
      </c>
      <c r="P186" s="352">
        <f>O186/10</f>
        <v>0</v>
      </c>
      <c r="Q186" s="222">
        <f>K73-P185</f>
        <v>0</v>
      </c>
      <c r="R186" s="339">
        <f>Q186/10</f>
        <v>0</v>
      </c>
    </row>
    <row r="187" spans="1:18" ht="12" customHeight="1">
      <c r="A187" s="100" t="s">
        <v>153</v>
      </c>
      <c r="B187" s="119"/>
      <c r="C187" s="119"/>
      <c r="D187" s="117">
        <f>B108</f>
        <v>8.5</v>
      </c>
      <c r="E187" s="266">
        <f>Q89</f>
        <v>1</v>
      </c>
      <c r="F187" s="118">
        <f>O108</f>
        <v>12.164505672609401</v>
      </c>
      <c r="G187" s="515">
        <f>R108</f>
        <v>20.6645056726094</v>
      </c>
      <c r="H187" s="338"/>
      <c r="I187" s="86">
        <f>B108</f>
        <v>8.5</v>
      </c>
      <c r="J187" s="84">
        <f>I187*2</f>
        <v>17</v>
      </c>
      <c r="K187" s="56">
        <f>I187/10</f>
        <v>0.85</v>
      </c>
      <c r="L187" s="346">
        <f>K187*2</f>
        <v>1.7</v>
      </c>
      <c r="M187" s="222">
        <f>E108</f>
        <v>17</v>
      </c>
      <c r="N187" s="352">
        <f>M187/10</f>
        <v>1.7</v>
      </c>
      <c r="O187" s="222">
        <f>H108</f>
        <v>0</v>
      </c>
      <c r="P187" s="352">
        <f>O187/10</f>
        <v>0</v>
      </c>
      <c r="Q187" s="222">
        <f>K108</f>
        <v>0</v>
      </c>
      <c r="R187" s="339">
        <f>Q187/10</f>
        <v>0</v>
      </c>
    </row>
    <row r="188" spans="1:18" ht="12.75">
      <c r="A188" s="100" t="s">
        <v>257</v>
      </c>
      <c r="B188" s="119"/>
      <c r="C188" s="119"/>
      <c r="D188" s="333">
        <f>SUM(D185:D187)</f>
        <v>31.5</v>
      </c>
      <c r="E188" s="331"/>
      <c r="F188" s="332">
        <f>SUM(F186:F187)</f>
        <v>45.080226904376026</v>
      </c>
      <c r="G188" s="515">
        <f>SUM(G185:G187)</f>
        <v>76.58022690437602</v>
      </c>
      <c r="H188" s="338"/>
      <c r="I188" s="86"/>
      <c r="J188" s="84"/>
      <c r="K188" s="56"/>
      <c r="L188" s="346"/>
      <c r="M188" s="222"/>
      <c r="N188" s="352"/>
      <c r="O188" s="222"/>
      <c r="P188" s="352"/>
      <c r="Q188" s="222"/>
      <c r="R188" s="253"/>
    </row>
    <row r="189" spans="1:18" ht="12.75">
      <c r="A189" s="99" t="s">
        <v>256</v>
      </c>
      <c r="B189" s="119"/>
      <c r="C189" s="119"/>
      <c r="D189" s="269"/>
      <c r="E189" s="269"/>
      <c r="F189" s="269"/>
      <c r="G189" s="269"/>
      <c r="H189" s="338"/>
      <c r="I189" s="86"/>
      <c r="J189" s="84"/>
      <c r="K189" s="56"/>
      <c r="L189" s="346"/>
      <c r="M189" s="50"/>
      <c r="N189" s="354"/>
      <c r="O189" s="50"/>
      <c r="P189" s="354"/>
      <c r="Q189" s="50"/>
      <c r="R189" s="257"/>
    </row>
    <row r="190" spans="1:18" ht="12.75">
      <c r="A190" s="100" t="s">
        <v>154</v>
      </c>
      <c r="B190" s="119"/>
      <c r="C190" s="119"/>
      <c r="D190" s="270">
        <f>B133</f>
        <v>1</v>
      </c>
      <c r="E190" s="299">
        <f>Q133</f>
        <v>1</v>
      </c>
      <c r="F190" s="271">
        <f>O133</f>
        <v>1</v>
      </c>
      <c r="G190" s="272">
        <f>R133</f>
        <v>2</v>
      </c>
      <c r="H190" s="338"/>
      <c r="I190" s="86">
        <f>K133</f>
        <v>14</v>
      </c>
      <c r="J190" s="84">
        <f>I190</f>
        <v>14</v>
      </c>
      <c r="K190" s="56">
        <f aca="true" t="shared" si="21" ref="K190:L192">I190/10</f>
        <v>1.4</v>
      </c>
      <c r="L190" s="346">
        <f t="shared" si="21"/>
        <v>1.4</v>
      </c>
      <c r="M190" s="347">
        <f>L133</f>
        <v>0</v>
      </c>
      <c r="N190" s="355">
        <f>M190/10</f>
        <v>0</v>
      </c>
      <c r="O190" s="347">
        <f>M133</f>
        <v>0</v>
      </c>
      <c r="P190" s="355">
        <f>O190/10</f>
        <v>0</v>
      </c>
      <c r="Q190" s="347">
        <f>N133</f>
        <v>0</v>
      </c>
      <c r="R190" s="342">
        <f>Q190/10</f>
        <v>0</v>
      </c>
    </row>
    <row r="191" spans="1:18" ht="12.75">
      <c r="A191" s="100" t="s">
        <v>155</v>
      </c>
      <c r="B191" s="119"/>
      <c r="C191" s="119"/>
      <c r="D191" s="273">
        <f>B134</f>
        <v>2</v>
      </c>
      <c r="E191" s="299">
        <f>Q134</f>
        <v>2</v>
      </c>
      <c r="F191" s="274">
        <f>O134</f>
        <v>4</v>
      </c>
      <c r="G191" s="275">
        <f>R134</f>
        <v>6</v>
      </c>
      <c r="H191" s="338"/>
      <c r="I191" s="308">
        <f>K134</f>
        <v>17.5</v>
      </c>
      <c r="J191" s="84">
        <f>I191</f>
        <v>17.5</v>
      </c>
      <c r="K191" s="340">
        <f t="shared" si="21"/>
        <v>1.75</v>
      </c>
      <c r="L191" s="346">
        <f t="shared" si="21"/>
        <v>1.75</v>
      </c>
      <c r="M191" s="347">
        <f>L134</f>
        <v>0</v>
      </c>
      <c r="N191" s="355">
        <f>M191/10</f>
        <v>0</v>
      </c>
      <c r="O191" s="347">
        <f>M134</f>
        <v>0</v>
      </c>
      <c r="P191" s="355">
        <f>O191/10</f>
        <v>0</v>
      </c>
      <c r="Q191" s="347">
        <f>N134</f>
        <v>0</v>
      </c>
      <c r="R191" s="342">
        <f>Q191/10</f>
        <v>0</v>
      </c>
    </row>
    <row r="192" spans="1:18" ht="12.75">
      <c r="A192" s="100" t="s">
        <v>156</v>
      </c>
      <c r="B192" s="119"/>
      <c r="C192" s="119"/>
      <c r="D192" s="270">
        <f>B135</f>
        <v>2</v>
      </c>
      <c r="E192" s="299">
        <f>Q135</f>
        <v>1.1</v>
      </c>
      <c r="F192" s="271">
        <f>O135</f>
        <v>2.2</v>
      </c>
      <c r="G192" s="272">
        <f>R135</f>
        <v>4.2</v>
      </c>
      <c r="H192" s="338"/>
      <c r="I192" s="86">
        <f>K135</f>
        <v>18.26</v>
      </c>
      <c r="J192" s="84">
        <f>I192</f>
        <v>18.26</v>
      </c>
      <c r="K192" s="341">
        <f t="shared" si="21"/>
        <v>1.826</v>
      </c>
      <c r="L192" s="348">
        <f t="shared" si="21"/>
        <v>1.826</v>
      </c>
      <c r="M192" s="347">
        <f>L135</f>
        <v>0</v>
      </c>
      <c r="N192" s="356">
        <f>M192/10</f>
        <v>0</v>
      </c>
      <c r="O192" s="347">
        <f>M135</f>
        <v>0</v>
      </c>
      <c r="P192" s="358">
        <f>O192/10</f>
        <v>0</v>
      </c>
      <c r="Q192" s="359">
        <f>N135</f>
        <v>0</v>
      </c>
      <c r="R192" s="343">
        <f>Q192/10</f>
        <v>0</v>
      </c>
    </row>
    <row r="193" spans="1:18" ht="12.75">
      <c r="A193" s="100" t="s">
        <v>258</v>
      </c>
      <c r="B193" s="119"/>
      <c r="C193" s="119"/>
      <c r="D193" s="273">
        <f>SUM(D190:D192)</f>
        <v>5</v>
      </c>
      <c r="E193" s="300"/>
      <c r="F193" s="274">
        <f>SUM(F190:F192)</f>
        <v>7.2</v>
      </c>
      <c r="G193" s="275">
        <f>SUM(G190:G192)</f>
        <v>12.2</v>
      </c>
      <c r="H193" s="338"/>
      <c r="I193" s="86"/>
      <c r="J193" s="84"/>
      <c r="K193" s="56"/>
      <c r="L193" s="346"/>
      <c r="M193" s="347"/>
      <c r="N193" s="355"/>
      <c r="O193" s="347"/>
      <c r="P193" s="355"/>
      <c r="Q193" s="347"/>
      <c r="R193" s="253"/>
    </row>
    <row r="194" spans="1:18" ht="12.75">
      <c r="A194" s="99" t="s">
        <v>259</v>
      </c>
      <c r="B194" s="119"/>
      <c r="C194" s="119"/>
      <c r="D194" s="273">
        <f>B152</f>
        <v>0.5</v>
      </c>
      <c r="E194" s="299">
        <f>Q152</f>
        <v>1.4</v>
      </c>
      <c r="F194" s="516">
        <f>O154</f>
        <v>20.148946515397082</v>
      </c>
      <c r="G194" s="275">
        <f>R154</f>
        <v>20.648946515397082</v>
      </c>
      <c r="H194" s="338"/>
      <c r="I194" s="86">
        <f>K152+K155</f>
        <v>29</v>
      </c>
      <c r="J194" s="84">
        <f>I194</f>
        <v>29</v>
      </c>
      <c r="K194" s="340">
        <f>I194/10</f>
        <v>2.9</v>
      </c>
      <c r="L194" s="349">
        <f>J194/10</f>
        <v>2.9</v>
      </c>
      <c r="M194" s="50">
        <f>L152</f>
        <v>0</v>
      </c>
      <c r="N194" s="356">
        <f>M194/10</f>
        <v>0</v>
      </c>
      <c r="O194" s="50">
        <f>M152</f>
        <v>0</v>
      </c>
      <c r="P194" s="358">
        <f>O194/10</f>
        <v>0</v>
      </c>
      <c r="Q194" s="50">
        <f>N152</f>
        <v>0</v>
      </c>
      <c r="R194" s="343">
        <f>Q194/10</f>
        <v>0</v>
      </c>
    </row>
    <row r="195" spans="1:18" ht="15">
      <c r="A195" s="101" t="s">
        <v>88</v>
      </c>
      <c r="B195" s="119"/>
      <c r="C195" s="119"/>
      <c r="D195" s="273">
        <f>D185+D186+D187+D190+D191+D192+D194</f>
        <v>37</v>
      </c>
      <c r="E195" s="276"/>
      <c r="F195" s="517">
        <f>F185+F186+F187+F190+F191+F192+F194</f>
        <v>72.42917341977311</v>
      </c>
      <c r="G195" s="301">
        <f>G185+G186+G187+G190+G191+G192+G194</f>
        <v>109.42917341977311</v>
      </c>
      <c r="H195" s="338"/>
      <c r="I195" s="308">
        <f aca="true" t="shared" si="22" ref="I195:O195">SUM(I185:I194)</f>
        <v>110.26</v>
      </c>
      <c r="J195" s="142">
        <f t="shared" si="22"/>
        <v>141.76</v>
      </c>
      <c r="K195" s="340">
        <f t="shared" si="22"/>
        <v>11.026000000000002</v>
      </c>
      <c r="L195" s="350">
        <f t="shared" si="22"/>
        <v>14.176000000000002</v>
      </c>
      <c r="M195" s="351">
        <f t="shared" si="22"/>
        <v>39</v>
      </c>
      <c r="N195" s="357">
        <f t="shared" si="22"/>
        <v>3.9000000000000004</v>
      </c>
      <c r="O195" s="351">
        <f t="shared" si="22"/>
        <v>0</v>
      </c>
      <c r="P195" s="358">
        <f>O195/10</f>
        <v>0</v>
      </c>
      <c r="Q195" s="360">
        <f>SUM(Q185:Q194)</f>
        <v>0</v>
      </c>
      <c r="R195" s="343">
        <f>Q195/10</f>
        <v>0</v>
      </c>
    </row>
    <row r="197" ht="15">
      <c r="B197" s="137" t="s">
        <v>160</v>
      </c>
    </row>
    <row r="199" spans="1:5" ht="12.75">
      <c r="A199" s="519" t="s">
        <v>89</v>
      </c>
      <c r="B199" s="103" t="s">
        <v>90</v>
      </c>
      <c r="C199" s="96" t="s">
        <v>86</v>
      </c>
      <c r="D199" s="102" t="s">
        <v>91</v>
      </c>
      <c r="E199" s="106" t="s">
        <v>93</v>
      </c>
    </row>
    <row r="200" spans="1:5" ht="12.75">
      <c r="A200" s="520"/>
      <c r="B200" s="104" t="s">
        <v>85</v>
      </c>
      <c r="C200" s="98" t="s">
        <v>87</v>
      </c>
      <c r="D200" s="105" t="s">
        <v>92</v>
      </c>
      <c r="E200" s="107" t="s">
        <v>94</v>
      </c>
    </row>
    <row r="201" spans="1:5" ht="12.75">
      <c r="A201" s="99" t="s">
        <v>255</v>
      </c>
      <c r="B201" s="25"/>
      <c r="C201" s="10"/>
      <c r="D201" s="153"/>
      <c r="E201" s="334"/>
    </row>
    <row r="202" spans="1:5" ht="12.75">
      <c r="A202" s="100" t="s">
        <v>151</v>
      </c>
      <c r="B202" s="25">
        <f>B64</f>
        <v>1</v>
      </c>
      <c r="C202" s="10"/>
      <c r="D202" s="153"/>
      <c r="E202" s="335">
        <f>R64</f>
        <v>1</v>
      </c>
    </row>
    <row r="203" spans="1:5" ht="13.5" customHeight="1">
      <c r="A203" s="100" t="s">
        <v>152</v>
      </c>
      <c r="B203" s="25">
        <f aca="true" t="shared" si="23" ref="B203:E204">D186</f>
        <v>22</v>
      </c>
      <c r="C203" s="10">
        <f t="shared" si="23"/>
        <v>1.1</v>
      </c>
      <c r="D203" s="217">
        <f t="shared" si="23"/>
        <v>32.915721231766625</v>
      </c>
      <c r="E203" s="311">
        <f t="shared" si="23"/>
        <v>54.91572123176662</v>
      </c>
    </row>
    <row r="204" spans="1:5" ht="12.75" customHeight="1">
      <c r="A204" s="100" t="s">
        <v>153</v>
      </c>
      <c r="B204" s="25">
        <f t="shared" si="23"/>
        <v>8.5</v>
      </c>
      <c r="C204" s="10">
        <f t="shared" si="23"/>
        <v>1</v>
      </c>
      <c r="D204" s="217">
        <f t="shared" si="23"/>
        <v>12.164505672609401</v>
      </c>
      <c r="E204" s="311">
        <f t="shared" si="23"/>
        <v>20.6645056726094</v>
      </c>
    </row>
    <row r="205" spans="1:5" ht="12.75">
      <c r="A205" s="99" t="s">
        <v>256</v>
      </c>
      <c r="B205" s="25"/>
      <c r="C205" s="10"/>
      <c r="D205" s="153"/>
      <c r="E205" s="334"/>
    </row>
    <row r="206" spans="1:5" ht="12.75">
      <c r="A206" s="100" t="s">
        <v>154</v>
      </c>
      <c r="B206" s="25">
        <f aca="true" t="shared" si="24" ref="B206:E208">D190</f>
        <v>1</v>
      </c>
      <c r="C206" s="150">
        <f t="shared" si="24"/>
        <v>1</v>
      </c>
      <c r="D206" s="153">
        <f t="shared" si="24"/>
        <v>1</v>
      </c>
      <c r="E206" s="334">
        <f t="shared" si="24"/>
        <v>2</v>
      </c>
    </row>
    <row r="207" spans="1:5" ht="12.75">
      <c r="A207" s="100" t="s">
        <v>155</v>
      </c>
      <c r="B207" s="25">
        <f t="shared" si="24"/>
        <v>2</v>
      </c>
      <c r="C207" s="150">
        <f t="shared" si="24"/>
        <v>2</v>
      </c>
      <c r="D207" s="153">
        <f t="shared" si="24"/>
        <v>4</v>
      </c>
      <c r="E207" s="334">
        <f t="shared" si="24"/>
        <v>6</v>
      </c>
    </row>
    <row r="208" spans="1:5" ht="12.75">
      <c r="A208" s="100" t="s">
        <v>156</v>
      </c>
      <c r="B208" s="25">
        <f t="shared" si="24"/>
        <v>2</v>
      </c>
      <c r="C208" s="150">
        <f t="shared" si="24"/>
        <v>1.1</v>
      </c>
      <c r="D208" s="153">
        <f t="shared" si="24"/>
        <v>2.2</v>
      </c>
      <c r="E208" s="334">
        <f t="shared" si="24"/>
        <v>4.2</v>
      </c>
    </row>
    <row r="209" spans="1:5" ht="12.75">
      <c r="A209" s="99" t="s">
        <v>259</v>
      </c>
      <c r="B209" s="25">
        <f>D194</f>
        <v>0.5</v>
      </c>
      <c r="C209" s="364">
        <f>E194</f>
        <v>1.4</v>
      </c>
      <c r="D209" s="217">
        <f>F194</f>
        <v>20.148946515397082</v>
      </c>
      <c r="E209" s="311">
        <f>G194</f>
        <v>20.648946515397082</v>
      </c>
    </row>
    <row r="210" spans="1:5" ht="12.75">
      <c r="A210" s="101" t="s">
        <v>88</v>
      </c>
      <c r="B210" s="25">
        <f>D195</f>
        <v>37</v>
      </c>
      <c r="C210" s="150"/>
      <c r="D210" s="217">
        <f>F195</f>
        <v>72.42917341977311</v>
      </c>
      <c r="E210" s="334">
        <f>G195</f>
        <v>109.42917341977311</v>
      </c>
    </row>
    <row r="211" spans="1:5" s="32" customFormat="1" ht="12.75">
      <c r="A211" s="365"/>
      <c r="B211" s="42"/>
      <c r="C211" s="42"/>
      <c r="D211" s="43"/>
      <c r="E211" s="42"/>
    </row>
    <row r="212" spans="1:5" s="32" customFormat="1" ht="12.75">
      <c r="A212" s="518"/>
      <c r="B212" s="312"/>
      <c r="C212" s="312"/>
      <c r="D212" s="314"/>
      <c r="E212" s="312"/>
    </row>
    <row r="213" ht="15">
      <c r="B213" s="137" t="s">
        <v>183</v>
      </c>
    </row>
    <row r="215" spans="1:4" ht="21">
      <c r="A215" s="361" t="s">
        <v>169</v>
      </c>
      <c r="B215" s="362" t="s">
        <v>90</v>
      </c>
      <c r="C215" s="362" t="s">
        <v>175</v>
      </c>
      <c r="D215" s="362" t="s">
        <v>176</v>
      </c>
    </row>
    <row r="216" spans="1:4" ht="12.75" customHeight="1">
      <c r="A216" s="366" t="s">
        <v>186</v>
      </c>
      <c r="B216" s="404">
        <f aca="true" t="shared" si="25" ref="B216:B221">B64</f>
        <v>1</v>
      </c>
      <c r="C216" s="405"/>
      <c r="D216" s="406">
        <f aca="true" t="shared" si="26" ref="D216:D221">R64</f>
        <v>1</v>
      </c>
    </row>
    <row r="217" spans="1:4" ht="12.75">
      <c r="A217" s="363" t="s">
        <v>170</v>
      </c>
      <c r="B217" s="407">
        <f t="shared" si="25"/>
        <v>4</v>
      </c>
      <c r="C217" s="408">
        <f>O65</f>
        <v>4.4</v>
      </c>
      <c r="D217" s="408">
        <f t="shared" si="26"/>
        <v>8.4</v>
      </c>
    </row>
    <row r="218" spans="1:4" ht="12.75">
      <c r="A218" s="363" t="s">
        <v>171</v>
      </c>
      <c r="B218" s="407">
        <f t="shared" si="25"/>
        <v>5</v>
      </c>
      <c r="C218" s="408">
        <f>O66</f>
        <v>5.5</v>
      </c>
      <c r="D218" s="408">
        <f t="shared" si="26"/>
        <v>10.5</v>
      </c>
    </row>
    <row r="219" spans="1:4" ht="12.75">
      <c r="A219" s="363" t="s">
        <v>172</v>
      </c>
      <c r="B219" s="407">
        <f t="shared" si="25"/>
        <v>5</v>
      </c>
      <c r="C219" s="408">
        <f>O67</f>
        <v>5.5</v>
      </c>
      <c r="D219" s="408">
        <f t="shared" si="26"/>
        <v>10.5</v>
      </c>
    </row>
    <row r="220" spans="1:4" ht="12.75">
      <c r="A220" s="363" t="s">
        <v>173</v>
      </c>
      <c r="B220" s="407">
        <f t="shared" si="25"/>
        <v>4</v>
      </c>
      <c r="C220" s="408">
        <f>O68</f>
        <v>4.4</v>
      </c>
      <c r="D220" s="408">
        <f t="shared" si="26"/>
        <v>8.4</v>
      </c>
    </row>
    <row r="221" spans="1:4" ht="12.75">
      <c r="A221" s="363" t="s">
        <v>174</v>
      </c>
      <c r="B221" s="407">
        <f t="shared" si="25"/>
        <v>4</v>
      </c>
      <c r="C221" s="408">
        <f>O69</f>
        <v>4.4</v>
      </c>
      <c r="D221" s="408">
        <f t="shared" si="26"/>
        <v>8.4</v>
      </c>
    </row>
    <row r="222" spans="1:4" ht="12.75">
      <c r="A222" s="363" t="s">
        <v>187</v>
      </c>
      <c r="B222" s="407"/>
      <c r="C222" s="408">
        <f>O71</f>
        <v>8.715721231766622</v>
      </c>
      <c r="D222" s="408">
        <f>R71</f>
        <v>8.715721231766622</v>
      </c>
    </row>
    <row r="223" spans="1:4" ht="12.75">
      <c r="A223" s="363" t="s">
        <v>38</v>
      </c>
      <c r="B223" s="407">
        <f>B73</f>
        <v>23</v>
      </c>
      <c r="C223" s="408">
        <f>O73</f>
        <v>32.915721231766625</v>
      </c>
      <c r="D223" s="408">
        <f>R73</f>
        <v>55.91572123176662</v>
      </c>
    </row>
    <row r="225" ht="15">
      <c r="B225" s="137" t="s">
        <v>184</v>
      </c>
    </row>
    <row r="227" spans="1:4" ht="12.75">
      <c r="A227" s="367" t="s">
        <v>177</v>
      </c>
      <c r="B227" s="368" t="s">
        <v>179</v>
      </c>
      <c r="C227" s="368" t="s">
        <v>179</v>
      </c>
      <c r="D227" s="368" t="s">
        <v>179</v>
      </c>
    </row>
    <row r="228" spans="1:4" ht="12.75">
      <c r="A228" s="369" t="s">
        <v>178</v>
      </c>
      <c r="B228" s="370" t="s">
        <v>180</v>
      </c>
      <c r="C228" s="370" t="s">
        <v>181</v>
      </c>
      <c r="D228" s="370" t="s">
        <v>182</v>
      </c>
    </row>
    <row r="229" spans="1:4" ht="12.75">
      <c r="A229" s="376" t="s">
        <v>260</v>
      </c>
      <c r="B229" s="377"/>
      <c r="C229" s="377"/>
      <c r="D229" s="377"/>
    </row>
    <row r="230" spans="1:4" ht="12.75">
      <c r="A230" s="372" t="s">
        <v>188</v>
      </c>
      <c r="B230" s="373">
        <f aca="true" t="shared" si="27" ref="B230:B241">B90</f>
        <v>0.3</v>
      </c>
      <c r="C230" s="374">
        <f aca="true" t="shared" si="28" ref="C230:C242">O90</f>
        <v>0.3</v>
      </c>
      <c r="D230" s="375">
        <f aca="true" t="shared" si="29" ref="D230:D242">R90</f>
        <v>0.6</v>
      </c>
    </row>
    <row r="231" spans="1:4" ht="12.75">
      <c r="A231" s="372" t="s">
        <v>189</v>
      </c>
      <c r="B231" s="373">
        <f t="shared" si="27"/>
        <v>0.2</v>
      </c>
      <c r="C231" s="374">
        <f t="shared" si="28"/>
        <v>0.2</v>
      </c>
      <c r="D231" s="375">
        <f t="shared" si="29"/>
        <v>0.4</v>
      </c>
    </row>
    <row r="232" spans="1:4" ht="12.75">
      <c r="A232" s="372" t="s">
        <v>190</v>
      </c>
      <c r="B232" s="373">
        <f t="shared" si="27"/>
        <v>0.4</v>
      </c>
      <c r="C232" s="374">
        <f t="shared" si="28"/>
        <v>0.4</v>
      </c>
      <c r="D232" s="375">
        <f t="shared" si="29"/>
        <v>0.8</v>
      </c>
    </row>
    <row r="233" spans="1:4" ht="12.75">
      <c r="A233" s="372" t="s">
        <v>191</v>
      </c>
      <c r="B233" s="373">
        <f t="shared" si="27"/>
        <v>0.3</v>
      </c>
      <c r="C233" s="374">
        <f t="shared" si="28"/>
        <v>0.3</v>
      </c>
      <c r="D233" s="375">
        <f t="shared" si="29"/>
        <v>0.6</v>
      </c>
    </row>
    <row r="234" spans="1:4" ht="12.75">
      <c r="A234" s="372" t="s">
        <v>192</v>
      </c>
      <c r="B234" s="373">
        <f t="shared" si="27"/>
        <v>1</v>
      </c>
      <c r="C234" s="374">
        <f t="shared" si="28"/>
        <v>1</v>
      </c>
      <c r="D234" s="375">
        <f t="shared" si="29"/>
        <v>2</v>
      </c>
    </row>
    <row r="235" spans="1:4" ht="12.75">
      <c r="A235" s="372" t="s">
        <v>193</v>
      </c>
      <c r="B235" s="373">
        <f t="shared" si="27"/>
        <v>0.3</v>
      </c>
      <c r="C235" s="374">
        <f t="shared" si="28"/>
        <v>0.3</v>
      </c>
      <c r="D235" s="375">
        <f t="shared" si="29"/>
        <v>0.6</v>
      </c>
    </row>
    <row r="236" spans="1:4" ht="12.75">
      <c r="A236" s="372" t="s">
        <v>194</v>
      </c>
      <c r="B236" s="373">
        <f t="shared" si="27"/>
        <v>0.5</v>
      </c>
      <c r="C236" s="374">
        <f t="shared" si="28"/>
        <v>0.5</v>
      </c>
      <c r="D236" s="375">
        <f t="shared" si="29"/>
        <v>1</v>
      </c>
    </row>
    <row r="237" spans="1:4" ht="12.75">
      <c r="A237" s="372" t="s">
        <v>195</v>
      </c>
      <c r="B237" s="373">
        <f t="shared" si="27"/>
        <v>0.5</v>
      </c>
      <c r="C237" s="374">
        <f t="shared" si="28"/>
        <v>0.5</v>
      </c>
      <c r="D237" s="375">
        <f t="shared" si="29"/>
        <v>1</v>
      </c>
    </row>
    <row r="238" spans="1:4" ht="12.75">
      <c r="A238" s="372" t="s">
        <v>196</v>
      </c>
      <c r="B238" s="373">
        <f t="shared" si="27"/>
        <v>0.5</v>
      </c>
      <c r="C238" s="374">
        <f t="shared" si="28"/>
        <v>0.5</v>
      </c>
      <c r="D238" s="375">
        <f t="shared" si="29"/>
        <v>1</v>
      </c>
    </row>
    <row r="239" spans="1:4" ht="12.75">
      <c r="A239" s="372" t="s">
        <v>197</v>
      </c>
      <c r="B239" s="373">
        <f t="shared" si="27"/>
        <v>0.3</v>
      </c>
      <c r="C239" s="374">
        <f t="shared" si="28"/>
        <v>0.3</v>
      </c>
      <c r="D239" s="375">
        <f t="shared" si="29"/>
        <v>0.6</v>
      </c>
    </row>
    <row r="240" spans="1:4" ht="12.75">
      <c r="A240" s="372" t="s">
        <v>198</v>
      </c>
      <c r="B240" s="373">
        <f t="shared" si="27"/>
        <v>0.2</v>
      </c>
      <c r="C240" s="374">
        <f t="shared" si="28"/>
        <v>0.2</v>
      </c>
      <c r="D240" s="375">
        <f t="shared" si="29"/>
        <v>0.4</v>
      </c>
    </row>
    <row r="241" spans="1:4" ht="12.75">
      <c r="A241" s="372" t="s">
        <v>199</v>
      </c>
      <c r="B241" s="373">
        <f t="shared" si="27"/>
        <v>0.2</v>
      </c>
      <c r="C241" s="374">
        <f t="shared" si="28"/>
        <v>0.2</v>
      </c>
      <c r="D241" s="375">
        <f t="shared" si="29"/>
        <v>0.4</v>
      </c>
    </row>
    <row r="242" spans="1:4" ht="12.75">
      <c r="A242" s="371" t="s">
        <v>200</v>
      </c>
      <c r="B242" s="373">
        <f>B102</f>
        <v>3.8</v>
      </c>
      <c r="C242" s="374">
        <f t="shared" si="28"/>
        <v>3.8</v>
      </c>
      <c r="D242" s="374">
        <f t="shared" si="29"/>
        <v>7.6</v>
      </c>
    </row>
    <row r="243" spans="1:4" ht="12.75">
      <c r="A243" s="371" t="s">
        <v>261</v>
      </c>
      <c r="B243" s="373">
        <f>SUM(B230:B242)</f>
        <v>8.5</v>
      </c>
      <c r="C243" s="373">
        <f>SUM(C230:C242)</f>
        <v>8.5</v>
      </c>
      <c r="D243" s="373">
        <f>SUM(D230:D242)</f>
        <v>17</v>
      </c>
    </row>
    <row r="244" spans="1:4" ht="12.75">
      <c r="A244" s="376" t="s">
        <v>262</v>
      </c>
      <c r="B244" s="373"/>
      <c r="C244" s="374"/>
      <c r="D244" s="374"/>
    </row>
    <row r="245" spans="1:4" ht="12.75">
      <c r="A245" s="371" t="s">
        <v>202</v>
      </c>
      <c r="B245" s="373">
        <f>B133</f>
        <v>1</v>
      </c>
      <c r="C245" s="374">
        <f>O133</f>
        <v>1</v>
      </c>
      <c r="D245" s="374">
        <f>R133</f>
        <v>2</v>
      </c>
    </row>
    <row r="246" spans="1:4" ht="12.75">
      <c r="A246" s="371" t="s">
        <v>203</v>
      </c>
      <c r="B246" s="373">
        <f>B134</f>
        <v>2</v>
      </c>
      <c r="C246" s="374">
        <f>O134</f>
        <v>4</v>
      </c>
      <c r="D246" s="374">
        <f>R134</f>
        <v>6</v>
      </c>
    </row>
    <row r="247" spans="1:4" ht="12.75">
      <c r="A247" s="371" t="s">
        <v>204</v>
      </c>
      <c r="B247" s="373">
        <f>B135</f>
        <v>2</v>
      </c>
      <c r="C247" s="374">
        <f>O135</f>
        <v>2.2</v>
      </c>
      <c r="D247" s="374">
        <f>R135</f>
        <v>4.2</v>
      </c>
    </row>
    <row r="248" spans="1:4" ht="12.75">
      <c r="A248" s="371" t="s">
        <v>263</v>
      </c>
      <c r="B248" s="373">
        <f>SUM(B245:B247)</f>
        <v>5</v>
      </c>
      <c r="C248" s="373">
        <f>SUM(C245:C247)</f>
        <v>7.2</v>
      </c>
      <c r="D248" s="373">
        <f>SUM(D245:D247)</f>
        <v>12.2</v>
      </c>
    </row>
    <row r="249" spans="1:4" ht="14.25" customHeight="1">
      <c r="A249" s="376" t="s">
        <v>264</v>
      </c>
      <c r="B249" s="373"/>
      <c r="C249" s="374"/>
      <c r="D249" s="374"/>
    </row>
    <row r="250" spans="1:4" ht="12.75">
      <c r="A250" s="371" t="s">
        <v>83</v>
      </c>
      <c r="B250" s="373">
        <f>B152</f>
        <v>0.5</v>
      </c>
      <c r="C250" s="374">
        <f>O152</f>
        <v>0.7</v>
      </c>
      <c r="D250" s="374">
        <f>R152</f>
        <v>1.2</v>
      </c>
    </row>
    <row r="251" spans="1:4" ht="12.75">
      <c r="A251" s="371"/>
      <c r="B251" s="373"/>
      <c r="C251" s="374"/>
      <c r="D251" s="374"/>
    </row>
    <row r="252" spans="1:4" ht="21">
      <c r="A252" s="371" t="s">
        <v>201</v>
      </c>
      <c r="B252" s="373">
        <v>0.5</v>
      </c>
      <c r="C252" s="374">
        <f>O107</f>
        <v>3.664505672609401</v>
      </c>
      <c r="D252" s="374">
        <f>C252</f>
        <v>3.664505672609401</v>
      </c>
    </row>
    <row r="253" spans="1:4" ht="12.75">
      <c r="A253" s="371" t="s">
        <v>38</v>
      </c>
      <c r="B253" s="373">
        <f>B243+B248+B252</f>
        <v>14</v>
      </c>
      <c r="C253" s="374">
        <f>C243+C248+C250+C252</f>
        <v>20.0645056726094</v>
      </c>
      <c r="D253" s="374">
        <f>D243+D248+D250+D252</f>
        <v>34.0645056726094</v>
      </c>
    </row>
    <row r="256" ht="15">
      <c r="B256" s="137" t="s">
        <v>185</v>
      </c>
    </row>
    <row r="259" spans="1:12" ht="13.5">
      <c r="A259" s="35" t="s">
        <v>205</v>
      </c>
      <c r="B259" s="35" t="s">
        <v>206</v>
      </c>
      <c r="C259" s="35" t="s">
        <v>208</v>
      </c>
      <c r="D259" s="35" t="s">
        <v>207</v>
      </c>
      <c r="E259" s="35" t="s">
        <v>161</v>
      </c>
      <c r="F259" s="35" t="s">
        <v>162</v>
      </c>
      <c r="G259" s="35" t="s">
        <v>163</v>
      </c>
      <c r="H259" s="412" t="s">
        <v>232</v>
      </c>
      <c r="I259" s="412" t="s">
        <v>240</v>
      </c>
      <c r="J259" s="412" t="s">
        <v>241</v>
      </c>
      <c r="K259" s="412" t="s">
        <v>242</v>
      </c>
      <c r="L259" s="412" t="s">
        <v>243</v>
      </c>
    </row>
    <row r="260" spans="1:12" ht="13.5">
      <c r="A260" s="9" t="s">
        <v>53</v>
      </c>
      <c r="B260" s="378">
        <v>1</v>
      </c>
      <c r="C260" s="410">
        <v>39349</v>
      </c>
      <c r="D260" s="378">
        <f>B64</f>
        <v>1</v>
      </c>
      <c r="E260" s="9" t="s">
        <v>164</v>
      </c>
      <c r="F260" s="9" t="s">
        <v>265</v>
      </c>
      <c r="G260" s="9"/>
      <c r="H260" s="413"/>
      <c r="I260" s="413"/>
      <c r="J260" s="413"/>
      <c r="K260" s="413"/>
      <c r="L260" s="413">
        <f>D260</f>
        <v>1</v>
      </c>
    </row>
    <row r="261" spans="1:12" ht="13.5">
      <c r="A261" s="9" t="s">
        <v>170</v>
      </c>
      <c r="B261" s="378" t="s">
        <v>209</v>
      </c>
      <c r="C261" s="410" t="s">
        <v>267</v>
      </c>
      <c r="D261" s="378">
        <f>B65</f>
        <v>4</v>
      </c>
      <c r="E261" s="9" t="s">
        <v>165</v>
      </c>
      <c r="F261" s="9" t="s">
        <v>265</v>
      </c>
      <c r="G261" s="9" t="s">
        <v>213</v>
      </c>
      <c r="H261" s="413"/>
      <c r="I261" s="413"/>
      <c r="J261" s="413"/>
      <c r="K261" s="413"/>
      <c r="L261" s="413">
        <f>D261</f>
        <v>4</v>
      </c>
    </row>
    <row r="262" spans="1:12" ht="13.5">
      <c r="A262" s="9" t="s">
        <v>210</v>
      </c>
      <c r="B262" s="378" t="s">
        <v>209</v>
      </c>
      <c r="C262" s="410" t="s">
        <v>267</v>
      </c>
      <c r="D262" s="378">
        <v>0.3</v>
      </c>
      <c r="E262" s="9" t="s">
        <v>165</v>
      </c>
      <c r="F262" s="9" t="s">
        <v>265</v>
      </c>
      <c r="G262" s="9" t="s">
        <v>212</v>
      </c>
      <c r="H262" s="413">
        <f>D262</f>
        <v>0.3</v>
      </c>
      <c r="I262" s="413"/>
      <c r="J262" s="413"/>
      <c r="K262" s="413"/>
      <c r="L262" s="413"/>
    </row>
    <row r="263" spans="1:12" ht="13.5">
      <c r="A263" s="9" t="s">
        <v>211</v>
      </c>
      <c r="B263" s="378">
        <v>1</v>
      </c>
      <c r="C263" s="410">
        <v>39350</v>
      </c>
      <c r="D263" s="378">
        <f>B90</f>
        <v>0.3</v>
      </c>
      <c r="E263" s="9" t="s">
        <v>164</v>
      </c>
      <c r="F263" s="9" t="s">
        <v>265</v>
      </c>
      <c r="G263" s="9" t="s">
        <v>212</v>
      </c>
      <c r="H263" s="413"/>
      <c r="I263" s="413">
        <f>D263</f>
        <v>0.3</v>
      </c>
      <c r="J263" s="413"/>
      <c r="K263" s="413"/>
      <c r="L263" s="413"/>
    </row>
    <row r="264" spans="1:12" ht="13.5">
      <c r="A264" s="9" t="s">
        <v>214</v>
      </c>
      <c r="B264" s="9">
        <v>1</v>
      </c>
      <c r="C264" s="410">
        <v>39350</v>
      </c>
      <c r="D264" s="378">
        <v>0.3</v>
      </c>
      <c r="E264" s="9" t="s">
        <v>164</v>
      </c>
      <c r="F264" s="9" t="s">
        <v>265</v>
      </c>
      <c r="G264" s="9"/>
      <c r="H264" s="413"/>
      <c r="I264" s="413">
        <f>D264</f>
        <v>0.3</v>
      </c>
      <c r="J264" s="413"/>
      <c r="K264" s="413"/>
      <c r="L264" s="413"/>
    </row>
    <row r="265" spans="1:12" ht="13.5">
      <c r="A265" s="9" t="s">
        <v>244</v>
      </c>
      <c r="B265" s="9">
        <v>2</v>
      </c>
      <c r="C265" s="410">
        <v>39357</v>
      </c>
      <c r="D265" s="378">
        <f>B91</f>
        <v>0.2</v>
      </c>
      <c r="E265" s="9" t="s">
        <v>164</v>
      </c>
      <c r="F265" s="9" t="s">
        <v>265</v>
      </c>
      <c r="G265" s="9" t="s">
        <v>212</v>
      </c>
      <c r="H265" s="413"/>
      <c r="I265" s="413">
        <f>D265</f>
        <v>0.2</v>
      </c>
      <c r="J265" s="413"/>
      <c r="K265" s="413"/>
      <c r="L265" s="413"/>
    </row>
    <row r="266" spans="1:12" ht="13.5">
      <c r="A266" s="9" t="s">
        <v>171</v>
      </c>
      <c r="B266" s="9" t="s">
        <v>215</v>
      </c>
      <c r="C266" s="410" t="s">
        <v>268</v>
      </c>
      <c r="D266" s="378">
        <f>B66</f>
        <v>5</v>
      </c>
      <c r="E266" s="9" t="s">
        <v>165</v>
      </c>
      <c r="F266" s="9" t="s">
        <v>265</v>
      </c>
      <c r="G266" s="9" t="s">
        <v>213</v>
      </c>
      <c r="H266" s="413"/>
      <c r="I266" s="413"/>
      <c r="J266" s="413"/>
      <c r="K266" s="413"/>
      <c r="L266" s="413">
        <f>D266</f>
        <v>5</v>
      </c>
    </row>
    <row r="267" spans="1:12" ht="13.5">
      <c r="A267" s="9" t="s">
        <v>216</v>
      </c>
      <c r="B267" s="9" t="s">
        <v>215</v>
      </c>
      <c r="C267" s="410" t="s">
        <v>268</v>
      </c>
      <c r="D267" s="378">
        <v>0.3</v>
      </c>
      <c r="E267" s="9" t="s">
        <v>165</v>
      </c>
      <c r="F267" s="9" t="s">
        <v>265</v>
      </c>
      <c r="G267" s="9" t="s">
        <v>212</v>
      </c>
      <c r="H267" s="413">
        <f>D267</f>
        <v>0.3</v>
      </c>
      <c r="I267" s="413"/>
      <c r="J267" s="413"/>
      <c r="K267" s="413"/>
      <c r="L267" s="413"/>
    </row>
    <row r="268" spans="1:12" ht="13.5">
      <c r="A268" s="9" t="s">
        <v>217</v>
      </c>
      <c r="B268" s="9">
        <v>3</v>
      </c>
      <c r="C268" s="410">
        <v>39364</v>
      </c>
      <c r="D268" s="378">
        <f>B92</f>
        <v>0.4</v>
      </c>
      <c r="E268" s="9" t="s">
        <v>164</v>
      </c>
      <c r="F268" s="9" t="s">
        <v>265</v>
      </c>
      <c r="G268" s="9" t="s">
        <v>212</v>
      </c>
      <c r="H268" s="413"/>
      <c r="I268" s="413">
        <f>D268</f>
        <v>0.4</v>
      </c>
      <c r="J268" s="413"/>
      <c r="K268" s="413"/>
      <c r="L268" s="413"/>
    </row>
    <row r="269" spans="1:12" ht="13.5">
      <c r="A269" s="9" t="s">
        <v>218</v>
      </c>
      <c r="B269" s="9">
        <v>4</v>
      </c>
      <c r="C269" s="410">
        <v>39371</v>
      </c>
      <c r="D269" s="378">
        <f>B93</f>
        <v>0.3</v>
      </c>
      <c r="E269" s="9" t="s">
        <v>164</v>
      </c>
      <c r="F269" s="9" t="s">
        <v>265</v>
      </c>
      <c r="G269" s="9" t="s">
        <v>212</v>
      </c>
      <c r="H269" s="413"/>
      <c r="I269" s="413">
        <f>D269</f>
        <v>0.3</v>
      </c>
      <c r="J269" s="413"/>
      <c r="K269" s="413"/>
      <c r="L269" s="413"/>
    </row>
    <row r="270" spans="1:12" ht="13.5">
      <c r="A270" s="9" t="s">
        <v>219</v>
      </c>
      <c r="B270" s="9">
        <v>5</v>
      </c>
      <c r="C270" s="410">
        <v>39378</v>
      </c>
      <c r="D270" s="378">
        <f>B94</f>
        <v>1</v>
      </c>
      <c r="E270" s="9" t="s">
        <v>220</v>
      </c>
      <c r="F270" s="9" t="s">
        <v>265</v>
      </c>
      <c r="G270" s="9"/>
      <c r="H270" s="413"/>
      <c r="I270" s="413">
        <f>D270</f>
        <v>1</v>
      </c>
      <c r="J270" s="413"/>
      <c r="K270" s="413"/>
      <c r="L270" s="413"/>
    </row>
    <row r="271" spans="1:12" ht="13.5">
      <c r="A271" s="9" t="s">
        <v>172</v>
      </c>
      <c r="B271" s="9" t="s">
        <v>224</v>
      </c>
      <c r="C271" s="410" t="s">
        <v>269</v>
      </c>
      <c r="D271" s="378">
        <f>B67</f>
        <v>5</v>
      </c>
      <c r="E271" s="9" t="s">
        <v>165</v>
      </c>
      <c r="F271" s="9" t="s">
        <v>265</v>
      </c>
      <c r="G271" s="9" t="s">
        <v>213</v>
      </c>
      <c r="H271" s="413"/>
      <c r="I271" s="413"/>
      <c r="J271" s="413"/>
      <c r="K271" s="413"/>
      <c r="L271" s="413">
        <f>D271</f>
        <v>5</v>
      </c>
    </row>
    <row r="272" spans="1:12" ht="13.5">
      <c r="A272" s="9" t="s">
        <v>221</v>
      </c>
      <c r="B272" s="9" t="s">
        <v>224</v>
      </c>
      <c r="C272" s="410" t="s">
        <v>269</v>
      </c>
      <c r="D272" s="378">
        <v>0.3</v>
      </c>
      <c r="E272" s="9" t="s">
        <v>165</v>
      </c>
      <c r="F272" s="9" t="s">
        <v>265</v>
      </c>
      <c r="G272" s="9" t="s">
        <v>212</v>
      </c>
      <c r="H272" s="413">
        <f>D272</f>
        <v>0.3</v>
      </c>
      <c r="I272" s="413"/>
      <c r="J272" s="413"/>
      <c r="K272" s="413"/>
      <c r="L272" s="413"/>
    </row>
    <row r="273" spans="1:12" ht="13.5">
      <c r="A273" s="9" t="s">
        <v>222</v>
      </c>
      <c r="B273" s="9">
        <v>6</v>
      </c>
      <c r="C273" s="410">
        <v>39385</v>
      </c>
      <c r="D273" s="378">
        <f>B95</f>
        <v>0.3</v>
      </c>
      <c r="E273" s="9" t="s">
        <v>164</v>
      </c>
      <c r="F273" s="9" t="s">
        <v>265</v>
      </c>
      <c r="G273" s="9" t="s">
        <v>212</v>
      </c>
      <c r="H273" s="413"/>
      <c r="I273" s="413">
        <f>D273</f>
        <v>0.3</v>
      </c>
      <c r="J273" s="413"/>
      <c r="K273" s="413"/>
      <c r="L273" s="413"/>
    </row>
    <row r="274" spans="1:12" ht="13.5">
      <c r="A274" s="9" t="s">
        <v>231</v>
      </c>
      <c r="B274" s="9">
        <v>8</v>
      </c>
      <c r="C274" s="410">
        <v>39399</v>
      </c>
      <c r="D274" s="378">
        <v>1</v>
      </c>
      <c r="E274" s="9"/>
      <c r="F274" s="9"/>
      <c r="G274" s="9"/>
      <c r="H274" s="413">
        <f>D274</f>
        <v>1</v>
      </c>
      <c r="I274" s="413"/>
      <c r="J274" s="413"/>
      <c r="K274" s="413"/>
      <c r="L274" s="413"/>
    </row>
    <row r="275" spans="1:12" ht="13.5">
      <c r="A275" s="9" t="s">
        <v>173</v>
      </c>
      <c r="B275" s="9" t="s">
        <v>225</v>
      </c>
      <c r="C275" s="410" t="s">
        <v>270</v>
      </c>
      <c r="D275" s="378">
        <f>B68</f>
        <v>4</v>
      </c>
      <c r="E275" s="9" t="s">
        <v>165</v>
      </c>
      <c r="F275" s="9" t="s">
        <v>265</v>
      </c>
      <c r="G275" s="9" t="s">
        <v>213</v>
      </c>
      <c r="H275" s="413"/>
      <c r="I275" s="413"/>
      <c r="J275" s="413"/>
      <c r="K275" s="413"/>
      <c r="L275" s="413">
        <f>D275</f>
        <v>4</v>
      </c>
    </row>
    <row r="276" spans="1:12" ht="13.5">
      <c r="A276" s="9" t="s">
        <v>223</v>
      </c>
      <c r="B276" s="9" t="s">
        <v>225</v>
      </c>
      <c r="C276" s="410" t="s">
        <v>270</v>
      </c>
      <c r="D276" s="378">
        <v>0.6</v>
      </c>
      <c r="E276" s="9" t="s">
        <v>165</v>
      </c>
      <c r="F276" s="9" t="s">
        <v>265</v>
      </c>
      <c r="G276" s="9" t="s">
        <v>212</v>
      </c>
      <c r="H276" s="413">
        <f>D276</f>
        <v>0.6</v>
      </c>
      <c r="I276" s="413"/>
      <c r="J276" s="413"/>
      <c r="K276" s="413"/>
      <c r="L276" s="413"/>
    </row>
    <row r="277" spans="1:12" ht="13.5">
      <c r="A277" s="9" t="s">
        <v>226</v>
      </c>
      <c r="B277" s="9">
        <v>9</v>
      </c>
      <c r="C277" s="409">
        <v>39406</v>
      </c>
      <c r="D277" s="378">
        <f>B96</f>
        <v>0.5</v>
      </c>
      <c r="E277" s="9" t="s">
        <v>164</v>
      </c>
      <c r="F277" s="9" t="s">
        <v>265</v>
      </c>
      <c r="G277" s="9" t="s">
        <v>212</v>
      </c>
      <c r="H277" s="413"/>
      <c r="I277" s="413">
        <f>D277</f>
        <v>0.5</v>
      </c>
      <c r="J277" s="413"/>
      <c r="K277" s="413"/>
      <c r="L277" s="413"/>
    </row>
    <row r="278" spans="1:12" ht="13.5">
      <c r="A278" s="9" t="s">
        <v>228</v>
      </c>
      <c r="B278" s="9">
        <v>9</v>
      </c>
      <c r="C278" s="409">
        <v>39406</v>
      </c>
      <c r="D278" s="378">
        <f>B134/2</f>
        <v>1</v>
      </c>
      <c r="E278" s="9" t="s">
        <v>166</v>
      </c>
      <c r="F278" s="9" t="s">
        <v>265</v>
      </c>
      <c r="G278" s="9" t="s">
        <v>212</v>
      </c>
      <c r="H278" s="413"/>
      <c r="I278" s="413"/>
      <c r="J278" s="413">
        <f>D278</f>
        <v>1</v>
      </c>
      <c r="K278" s="413"/>
      <c r="L278" s="413"/>
    </row>
    <row r="279" spans="1:12" ht="13.5">
      <c r="A279" s="9" t="s">
        <v>227</v>
      </c>
      <c r="B279" s="9">
        <v>10</v>
      </c>
      <c r="C279" s="409">
        <v>39413</v>
      </c>
      <c r="D279" s="378">
        <f>B135</f>
        <v>2</v>
      </c>
      <c r="E279" s="9" t="s">
        <v>167</v>
      </c>
      <c r="F279" s="9" t="s">
        <v>266</v>
      </c>
      <c r="G279" s="9" t="s">
        <v>212</v>
      </c>
      <c r="H279" s="413"/>
      <c r="I279" s="413"/>
      <c r="J279" s="413">
        <f>D279</f>
        <v>2</v>
      </c>
      <c r="K279" s="413"/>
      <c r="L279" s="413"/>
    </row>
    <row r="280" spans="1:12" ht="13.5">
      <c r="A280" s="9" t="s">
        <v>246</v>
      </c>
      <c r="B280" s="9">
        <v>11</v>
      </c>
      <c r="C280" s="409">
        <v>39420</v>
      </c>
      <c r="D280" s="378">
        <f>B134/2</f>
        <v>1</v>
      </c>
      <c r="E280" s="9" t="s">
        <v>166</v>
      </c>
      <c r="F280" s="9" t="s">
        <v>265</v>
      </c>
      <c r="G280" s="9" t="s">
        <v>212</v>
      </c>
      <c r="H280" s="413"/>
      <c r="I280" s="413"/>
      <c r="J280" s="413">
        <f>D280</f>
        <v>1</v>
      </c>
      <c r="K280" s="413"/>
      <c r="L280" s="413"/>
    </row>
    <row r="281" spans="1:12" ht="13.5">
      <c r="A281" s="9" t="s">
        <v>229</v>
      </c>
      <c r="B281" s="9">
        <v>12</v>
      </c>
      <c r="C281" s="409">
        <v>39427</v>
      </c>
      <c r="D281" s="378">
        <v>0.2</v>
      </c>
      <c r="E281" s="9" t="s">
        <v>164</v>
      </c>
      <c r="F281" s="9" t="s">
        <v>265</v>
      </c>
      <c r="G281" s="9"/>
      <c r="H281" s="413"/>
      <c r="I281" s="413">
        <f>D281</f>
        <v>0.2</v>
      </c>
      <c r="J281" s="413"/>
      <c r="K281" s="413"/>
      <c r="L281" s="413"/>
    </row>
    <row r="282" spans="1:12" ht="13.5">
      <c r="A282" s="9" t="s">
        <v>245</v>
      </c>
      <c r="B282" s="9">
        <v>12</v>
      </c>
      <c r="C282" s="409">
        <v>39427</v>
      </c>
      <c r="D282" s="378">
        <f>B98</f>
        <v>0.5</v>
      </c>
      <c r="E282" s="9" t="s">
        <v>164</v>
      </c>
      <c r="F282" s="9" t="s">
        <v>265</v>
      </c>
      <c r="G282" s="9" t="s">
        <v>212</v>
      </c>
      <c r="H282" s="413"/>
      <c r="I282" s="413">
        <f>D282</f>
        <v>0.5</v>
      </c>
      <c r="J282" s="413"/>
      <c r="K282" s="413"/>
      <c r="L282" s="413"/>
    </row>
    <row r="283" spans="1:12" ht="13.5">
      <c r="A283" s="9" t="s">
        <v>174</v>
      </c>
      <c r="B283" s="9" t="s">
        <v>230</v>
      </c>
      <c r="C283" s="411" t="s">
        <v>271</v>
      </c>
      <c r="D283" s="378">
        <f>B69</f>
        <v>4</v>
      </c>
      <c r="E283" s="9" t="s">
        <v>165</v>
      </c>
      <c r="F283" s="9" t="s">
        <v>265</v>
      </c>
      <c r="G283" s="9" t="s">
        <v>213</v>
      </c>
      <c r="H283" s="413"/>
      <c r="I283" s="413"/>
      <c r="J283" s="413"/>
      <c r="K283" s="413"/>
      <c r="L283" s="413">
        <f>D283</f>
        <v>4</v>
      </c>
    </row>
    <row r="284" spans="1:12" ht="13.5">
      <c r="A284" s="9" t="s">
        <v>223</v>
      </c>
      <c r="B284" s="9" t="s">
        <v>230</v>
      </c>
      <c r="C284" s="411" t="s">
        <v>271</v>
      </c>
      <c r="D284" s="378">
        <v>0.3</v>
      </c>
      <c r="E284" s="9" t="s">
        <v>165</v>
      </c>
      <c r="F284" s="9" t="s">
        <v>265</v>
      </c>
      <c r="G284" s="9" t="s">
        <v>212</v>
      </c>
      <c r="H284" s="413">
        <f>D284</f>
        <v>0.3</v>
      </c>
      <c r="I284" s="413"/>
      <c r="J284" s="413"/>
      <c r="K284" s="413"/>
      <c r="L284" s="413"/>
    </row>
    <row r="285" spans="1:12" ht="13.5">
      <c r="A285" s="9" t="s">
        <v>233</v>
      </c>
      <c r="B285" s="9">
        <v>13</v>
      </c>
      <c r="C285" s="409">
        <v>39434</v>
      </c>
      <c r="D285" s="378">
        <f>B99</f>
        <v>0.3</v>
      </c>
      <c r="E285" s="9" t="s">
        <v>164</v>
      </c>
      <c r="F285" s="9" t="s">
        <v>265</v>
      </c>
      <c r="G285" s="9" t="s">
        <v>212</v>
      </c>
      <c r="H285" s="413"/>
      <c r="I285" s="413">
        <f>D285</f>
        <v>0.3</v>
      </c>
      <c r="J285" s="413"/>
      <c r="K285" s="413"/>
      <c r="L285" s="413"/>
    </row>
    <row r="286" spans="1:12" ht="13.5">
      <c r="A286" s="9" t="s">
        <v>234</v>
      </c>
      <c r="B286" s="9">
        <v>13</v>
      </c>
      <c r="C286" s="409">
        <v>39434</v>
      </c>
      <c r="D286" s="378">
        <f>B100</f>
        <v>0.2</v>
      </c>
      <c r="E286" s="9" t="s">
        <v>164</v>
      </c>
      <c r="F286" s="9" t="s">
        <v>265</v>
      </c>
      <c r="G286" s="9" t="s">
        <v>212</v>
      </c>
      <c r="H286" s="413"/>
      <c r="I286" s="413">
        <f>D286</f>
        <v>0.2</v>
      </c>
      <c r="J286" s="413"/>
      <c r="K286" s="413"/>
      <c r="L286" s="413"/>
    </row>
    <row r="287" spans="1:12" ht="13.5">
      <c r="A287" s="9" t="s">
        <v>235</v>
      </c>
      <c r="B287" s="9">
        <v>13</v>
      </c>
      <c r="C287" s="409">
        <v>39434</v>
      </c>
      <c r="D287" s="378">
        <f>B101</f>
        <v>0.2</v>
      </c>
      <c r="E287" s="9" t="s">
        <v>164</v>
      </c>
      <c r="F287" s="9" t="s">
        <v>265</v>
      </c>
      <c r="G287" s="9" t="s">
        <v>212</v>
      </c>
      <c r="H287" s="413"/>
      <c r="I287" s="413">
        <f>D287</f>
        <v>0.2</v>
      </c>
      <c r="J287" s="413"/>
      <c r="K287" s="413"/>
      <c r="L287" s="413"/>
    </row>
    <row r="288" spans="1:12" ht="13.5">
      <c r="A288" s="9" t="s">
        <v>231</v>
      </c>
      <c r="B288" s="9">
        <v>15</v>
      </c>
      <c r="C288" s="409">
        <v>39097</v>
      </c>
      <c r="D288" s="378">
        <v>1</v>
      </c>
      <c r="E288" s="9" t="s">
        <v>164</v>
      </c>
      <c r="F288" s="9" t="s">
        <v>265</v>
      </c>
      <c r="G288" s="9" t="s">
        <v>212</v>
      </c>
      <c r="H288" s="413">
        <f>D288</f>
        <v>1</v>
      </c>
      <c r="I288" s="413"/>
      <c r="J288" s="413"/>
      <c r="K288" s="413"/>
      <c r="L288" s="413"/>
    </row>
    <row r="289" spans="1:12" ht="13.5">
      <c r="A289" s="9" t="s">
        <v>236</v>
      </c>
      <c r="B289" s="9">
        <v>14.15</v>
      </c>
      <c r="C289" s="411" t="s">
        <v>272</v>
      </c>
      <c r="D289" s="378">
        <f>B133</f>
        <v>1</v>
      </c>
      <c r="E289" s="9" t="s">
        <v>237</v>
      </c>
      <c r="F289" s="9" t="s">
        <v>238</v>
      </c>
      <c r="G289" s="9"/>
      <c r="H289" s="413"/>
      <c r="I289" s="413"/>
      <c r="J289" s="413">
        <f>D289</f>
        <v>1</v>
      </c>
      <c r="K289" s="413"/>
      <c r="L289" s="413"/>
    </row>
    <row r="290" spans="1:12" ht="13.5">
      <c r="A290" s="9" t="s">
        <v>168</v>
      </c>
      <c r="B290" s="379" t="s">
        <v>274</v>
      </c>
      <c r="C290" s="411" t="s">
        <v>273</v>
      </c>
      <c r="D290" s="378">
        <f>B152</f>
        <v>0.5</v>
      </c>
      <c r="E290" s="9" t="s">
        <v>164</v>
      </c>
      <c r="F290" s="9" t="s">
        <v>239</v>
      </c>
      <c r="G290" s="9"/>
      <c r="H290" s="413"/>
      <c r="I290" s="413"/>
      <c r="J290" s="413"/>
      <c r="K290" s="413">
        <f>D290</f>
        <v>0.5</v>
      </c>
      <c r="L290" s="413"/>
    </row>
    <row r="291" spans="1:12" ht="13.5">
      <c r="A291" s="9" t="s">
        <v>38</v>
      </c>
      <c r="B291" s="9"/>
      <c r="C291" s="411"/>
      <c r="D291" s="414">
        <f>SUM(D260:D290)</f>
        <v>37</v>
      </c>
      <c r="E291" s="9"/>
      <c r="F291" s="9"/>
      <c r="G291" s="9"/>
      <c r="H291" s="413">
        <f>SUM(H260:H290)</f>
        <v>3.8</v>
      </c>
      <c r="I291" s="413">
        <f>SUM(I260:I290)</f>
        <v>4.7</v>
      </c>
      <c r="J291" s="413">
        <f>SUM(J260:J290)</f>
        <v>5</v>
      </c>
      <c r="K291" s="413">
        <f>SUM(K260:K290)</f>
        <v>0.5</v>
      </c>
      <c r="L291" s="413">
        <f>SUM(L260:L290)</f>
        <v>23</v>
      </c>
    </row>
    <row r="292" spans="1:7" ht="12.75">
      <c r="A292" s="380"/>
      <c r="B292" s="380"/>
      <c r="C292" s="380"/>
      <c r="D292" s="381"/>
      <c r="E292" s="380"/>
      <c r="F292" s="380"/>
      <c r="G292" s="380"/>
    </row>
    <row r="293" spans="1:14" ht="15">
      <c r="A293" s="44"/>
      <c r="B293" s="137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</row>
    <row r="294" spans="1:14" ht="15">
      <c r="A294" s="44"/>
      <c r="B294" s="137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</row>
    <row r="295" spans="1:14" ht="12.75">
      <c r="A295" s="44"/>
      <c r="B295" s="380"/>
      <c r="C295" s="380"/>
      <c r="D295" s="380"/>
      <c r="E295" s="380"/>
      <c r="F295" s="380"/>
      <c r="G295" s="380"/>
      <c r="H295" s="380"/>
      <c r="I295" s="380"/>
      <c r="J295" s="380"/>
      <c r="K295" s="380"/>
      <c r="L295" s="44"/>
      <c r="M295" s="44"/>
      <c r="N295" s="44"/>
    </row>
    <row r="296" spans="1:14" ht="13.5">
      <c r="A296" s="380"/>
      <c r="B296" s="380"/>
      <c r="C296" s="380"/>
      <c r="D296" s="380"/>
      <c r="E296" s="380"/>
      <c r="F296" s="380"/>
      <c r="G296" s="380"/>
      <c r="H296" s="380"/>
      <c r="I296" s="382"/>
      <c r="J296" s="380"/>
      <c r="K296" s="380"/>
      <c r="L296" s="44"/>
      <c r="M296" s="44"/>
      <c r="N296" s="44"/>
    </row>
    <row r="297" spans="1:14" ht="13.5">
      <c r="A297" s="380"/>
      <c r="B297" s="380"/>
      <c r="C297" s="380"/>
      <c r="D297" s="380"/>
      <c r="E297" s="380"/>
      <c r="F297" s="381"/>
      <c r="G297" s="383"/>
      <c r="H297" s="384"/>
      <c r="I297" s="380"/>
      <c r="J297" s="380"/>
      <c r="K297" s="385"/>
      <c r="L297" s="44"/>
      <c r="M297" s="44"/>
      <c r="N297" s="44"/>
    </row>
    <row r="298" spans="1:14" ht="13.5">
      <c r="A298" s="380"/>
      <c r="B298" s="380"/>
      <c r="C298" s="380"/>
      <c r="D298" s="380"/>
      <c r="E298" s="380"/>
      <c r="F298" s="381"/>
      <c r="G298" s="383"/>
      <c r="H298" s="383"/>
      <c r="I298" s="380"/>
      <c r="J298" s="380"/>
      <c r="K298" s="385"/>
      <c r="L298" s="44"/>
      <c r="M298" s="44"/>
      <c r="N298" s="44"/>
    </row>
    <row r="299" spans="1:14" ht="13.5">
      <c r="A299" s="380"/>
      <c r="B299" s="382"/>
      <c r="C299" s="380"/>
      <c r="D299" s="380"/>
      <c r="E299" s="380"/>
      <c r="F299" s="381"/>
      <c r="G299" s="383"/>
      <c r="H299" s="383"/>
      <c r="I299" s="380"/>
      <c r="J299" s="380"/>
      <c r="K299" s="385"/>
      <c r="L299" s="44"/>
      <c r="M299" s="44"/>
      <c r="N299" s="44"/>
    </row>
    <row r="300" spans="1:14" ht="13.5">
      <c r="A300" s="382"/>
      <c r="B300" s="382"/>
      <c r="C300" s="382"/>
      <c r="D300" s="382"/>
      <c r="E300" s="382"/>
      <c r="F300" s="383"/>
      <c r="G300" s="383"/>
      <c r="H300" s="383"/>
      <c r="I300" s="382"/>
      <c r="J300" s="382"/>
      <c r="K300" s="385"/>
      <c r="L300" s="44"/>
      <c r="M300" s="44"/>
      <c r="N300" s="44"/>
    </row>
    <row r="301" spans="1:14" ht="13.5">
      <c r="A301" s="382"/>
      <c r="B301" s="382"/>
      <c r="C301" s="382"/>
      <c r="D301" s="382"/>
      <c r="E301" s="382"/>
      <c r="F301" s="383"/>
      <c r="G301" s="383"/>
      <c r="H301" s="383"/>
      <c r="I301" s="382"/>
      <c r="J301" s="382"/>
      <c r="K301" s="385"/>
      <c r="L301" s="44"/>
      <c r="M301" s="44"/>
      <c r="N301" s="44"/>
    </row>
    <row r="302" spans="1:14" ht="13.5">
      <c r="A302" s="382"/>
      <c r="B302" s="382"/>
      <c r="C302" s="382"/>
      <c r="D302" s="382"/>
      <c r="E302" s="382"/>
      <c r="F302" s="383"/>
      <c r="G302" s="383"/>
      <c r="H302" s="383"/>
      <c r="I302" s="382"/>
      <c r="J302" s="382"/>
      <c r="K302" s="385"/>
      <c r="L302" s="44"/>
      <c r="M302" s="44"/>
      <c r="N302" s="44"/>
    </row>
    <row r="303" spans="1:14" ht="13.5">
      <c r="A303" s="386"/>
      <c r="B303" s="382"/>
      <c r="C303" s="382"/>
      <c r="D303" s="382"/>
      <c r="E303" s="382"/>
      <c r="F303" s="383"/>
      <c r="G303" s="387"/>
      <c r="H303" s="387"/>
      <c r="I303" s="382"/>
      <c r="J303" s="382"/>
      <c r="K303" s="385"/>
      <c r="L303" s="44"/>
      <c r="M303" s="44"/>
      <c r="N303" s="44"/>
    </row>
    <row r="304" spans="1:14" ht="13.5">
      <c r="A304" s="386"/>
      <c r="B304" s="382"/>
      <c r="C304" s="382"/>
      <c r="D304" s="382"/>
      <c r="E304" s="383"/>
      <c r="F304" s="387"/>
      <c r="G304" s="387"/>
      <c r="H304" s="382"/>
      <c r="I304" s="382"/>
      <c r="J304" s="385"/>
      <c r="K304" s="380"/>
      <c r="L304" s="44"/>
      <c r="M304" s="44"/>
      <c r="N304" s="44"/>
    </row>
    <row r="305" spans="1:14" ht="13.5">
      <c r="A305" s="386"/>
      <c r="B305" s="382"/>
      <c r="C305" s="382"/>
      <c r="D305" s="382"/>
      <c r="E305" s="383"/>
      <c r="F305" s="387"/>
      <c r="G305" s="387"/>
      <c r="H305" s="382"/>
      <c r="I305" s="382"/>
      <c r="J305" s="385"/>
      <c r="K305" s="380"/>
      <c r="L305" s="44"/>
      <c r="M305" s="44"/>
      <c r="N305" s="44"/>
    </row>
    <row r="306" spans="1:14" ht="13.5">
      <c r="A306" s="386"/>
      <c r="B306" s="382"/>
      <c r="C306" s="382"/>
      <c r="D306" s="382"/>
      <c r="E306" s="383"/>
      <c r="F306" s="387"/>
      <c r="G306" s="387"/>
      <c r="H306" s="382"/>
      <c r="I306" s="382"/>
      <c r="J306" s="385"/>
      <c r="K306" s="380"/>
      <c r="L306" s="44"/>
      <c r="M306" s="44"/>
      <c r="N306" s="44"/>
    </row>
    <row r="307" spans="1:14" ht="13.5">
      <c r="A307" s="386"/>
      <c r="B307" s="382"/>
      <c r="C307" s="382"/>
      <c r="D307" s="382"/>
      <c r="E307" s="383"/>
      <c r="F307" s="387"/>
      <c r="G307" s="387"/>
      <c r="H307" s="382"/>
      <c r="I307" s="382"/>
      <c r="J307" s="385"/>
      <c r="K307" s="380"/>
      <c r="L307" s="44"/>
      <c r="M307" s="44"/>
      <c r="N307" s="44"/>
    </row>
    <row r="308" spans="1:14" ht="13.5">
      <c r="A308" s="386"/>
      <c r="B308" s="382"/>
      <c r="C308" s="382"/>
      <c r="D308" s="382"/>
      <c r="E308" s="383"/>
      <c r="F308" s="387"/>
      <c r="G308" s="387"/>
      <c r="H308" s="382"/>
      <c r="I308" s="382"/>
      <c r="J308" s="385"/>
      <c r="K308" s="380"/>
      <c r="L308" s="44"/>
      <c r="M308" s="44"/>
      <c r="N308" s="44"/>
    </row>
    <row r="309" spans="1:14" ht="13.5">
      <c r="A309" s="382"/>
      <c r="B309" s="382"/>
      <c r="C309" s="382"/>
      <c r="D309" s="382"/>
      <c r="E309" s="383"/>
      <c r="F309" s="383"/>
      <c r="G309" s="383"/>
      <c r="H309" s="382"/>
      <c r="I309" s="382"/>
      <c r="J309" s="385"/>
      <c r="K309" s="380"/>
      <c r="L309" s="44"/>
      <c r="M309" s="44"/>
      <c r="N309" s="44"/>
    </row>
    <row r="310" spans="1:14" ht="13.5">
      <c r="A310" s="382"/>
      <c r="B310" s="382"/>
      <c r="C310" s="382"/>
      <c r="D310" s="382"/>
      <c r="E310" s="383"/>
      <c r="F310" s="383"/>
      <c r="G310" s="383"/>
      <c r="H310" s="382"/>
      <c r="I310" s="382"/>
      <c r="J310" s="385"/>
      <c r="K310" s="380"/>
      <c r="L310" s="44"/>
      <c r="M310" s="44"/>
      <c r="N310" s="44"/>
    </row>
    <row r="311" spans="1:14" ht="13.5">
      <c r="A311" s="382"/>
      <c r="B311" s="382"/>
      <c r="C311" s="382"/>
      <c r="D311" s="382"/>
      <c r="E311" s="383"/>
      <c r="F311" s="383"/>
      <c r="G311" s="383"/>
      <c r="H311" s="382"/>
      <c r="I311" s="382"/>
      <c r="J311" s="385"/>
      <c r="K311" s="380"/>
      <c r="L311" s="44"/>
      <c r="M311" s="44"/>
      <c r="N311" s="44"/>
    </row>
    <row r="312" spans="1:14" ht="13.5">
      <c r="A312" s="382"/>
      <c r="B312" s="382"/>
      <c r="C312" s="382"/>
      <c r="D312" s="382"/>
      <c r="E312" s="383"/>
      <c r="F312" s="383"/>
      <c r="G312" s="383"/>
      <c r="H312" s="382"/>
      <c r="I312" s="382"/>
      <c r="J312" s="385"/>
      <c r="K312" s="380"/>
      <c r="L312" s="44"/>
      <c r="M312" s="44"/>
      <c r="N312" s="44"/>
    </row>
    <row r="313" spans="1:14" ht="13.5">
      <c r="A313" s="386"/>
      <c r="B313" s="382"/>
      <c r="C313" s="382"/>
      <c r="D313" s="382"/>
      <c r="E313" s="383"/>
      <c r="F313" s="387"/>
      <c r="G313" s="387"/>
      <c r="H313" s="382"/>
      <c r="I313" s="382"/>
      <c r="J313" s="385"/>
      <c r="K313" s="380"/>
      <c r="L313" s="44"/>
      <c r="M313" s="44"/>
      <c r="N313" s="44"/>
    </row>
    <row r="314" spans="1:14" ht="13.5">
      <c r="A314" s="382"/>
      <c r="B314" s="382"/>
      <c r="C314" s="382"/>
      <c r="D314" s="382"/>
      <c r="E314" s="383"/>
      <c r="F314" s="383"/>
      <c r="G314" s="383"/>
      <c r="H314" s="382"/>
      <c r="I314" s="382"/>
      <c r="J314" s="385"/>
      <c r="K314" s="380"/>
      <c r="L314" s="44"/>
      <c r="M314" s="44"/>
      <c r="N314" s="44"/>
    </row>
    <row r="315" spans="1:14" ht="13.5">
      <c r="A315" s="382"/>
      <c r="B315" s="382"/>
      <c r="C315" s="382"/>
      <c r="D315" s="382"/>
      <c r="E315" s="383"/>
      <c r="F315" s="383"/>
      <c r="G315" s="383"/>
      <c r="H315" s="382"/>
      <c r="I315" s="382"/>
      <c r="J315" s="385"/>
      <c r="K315" s="380"/>
      <c r="L315" s="44"/>
      <c r="M315" s="44"/>
      <c r="N315" s="44"/>
    </row>
    <row r="316" spans="1:14" ht="13.5">
      <c r="A316" s="382"/>
      <c r="B316" s="382"/>
      <c r="C316" s="382"/>
      <c r="D316" s="382"/>
      <c r="E316" s="383"/>
      <c r="F316" s="383"/>
      <c r="G316" s="383"/>
      <c r="H316" s="382"/>
      <c r="I316" s="382"/>
      <c r="J316" s="385"/>
      <c r="K316" s="380"/>
      <c r="L316" s="44"/>
      <c r="M316" s="44"/>
      <c r="N316" s="44"/>
    </row>
    <row r="317" spans="1:14" ht="13.5">
      <c r="A317" s="382"/>
      <c r="B317" s="382"/>
      <c r="C317" s="382"/>
      <c r="D317" s="382"/>
      <c r="E317" s="383"/>
      <c r="F317" s="383"/>
      <c r="G317" s="383"/>
      <c r="H317" s="382"/>
      <c r="I317" s="382"/>
      <c r="J317" s="385"/>
      <c r="K317" s="380"/>
      <c r="L317" s="44"/>
      <c r="M317" s="44"/>
      <c r="N317" s="44"/>
    </row>
    <row r="318" spans="1:14" ht="13.5">
      <c r="A318" s="382"/>
      <c r="B318" s="382"/>
      <c r="C318" s="382"/>
      <c r="D318" s="382"/>
      <c r="E318" s="383"/>
      <c r="F318" s="383"/>
      <c r="G318" s="383"/>
      <c r="H318" s="382"/>
      <c r="I318" s="382"/>
      <c r="J318" s="385"/>
      <c r="K318" s="380"/>
      <c r="L318" s="44"/>
      <c r="M318" s="44"/>
      <c r="N318" s="44"/>
    </row>
    <row r="319" spans="1:14" ht="13.5">
      <c r="A319" s="382"/>
      <c r="B319" s="382"/>
      <c r="C319" s="382"/>
      <c r="D319" s="382"/>
      <c r="E319" s="383"/>
      <c r="F319" s="383"/>
      <c r="G319" s="383"/>
      <c r="H319" s="382"/>
      <c r="I319" s="382"/>
      <c r="J319" s="385"/>
      <c r="K319" s="380"/>
      <c r="L319" s="44"/>
      <c r="M319" s="44"/>
      <c r="N319" s="44"/>
    </row>
    <row r="320" spans="1:14" ht="13.5">
      <c r="A320" s="382"/>
      <c r="B320" s="382"/>
      <c r="C320" s="382"/>
      <c r="D320" s="382"/>
      <c r="E320" s="383"/>
      <c r="F320" s="383"/>
      <c r="G320" s="383"/>
      <c r="H320" s="382"/>
      <c r="I320" s="382"/>
      <c r="J320" s="385"/>
      <c r="K320" s="380"/>
      <c r="L320" s="44"/>
      <c r="M320" s="44"/>
      <c r="N320" s="44"/>
    </row>
    <row r="321" spans="1:14" ht="13.5">
      <c r="A321" s="382"/>
      <c r="B321" s="382"/>
      <c r="C321" s="382"/>
      <c r="D321" s="382"/>
      <c r="E321" s="383"/>
      <c r="F321" s="383"/>
      <c r="G321" s="383"/>
      <c r="H321" s="382"/>
      <c r="I321" s="382"/>
      <c r="J321" s="385"/>
      <c r="K321" s="380"/>
      <c r="L321" s="44"/>
      <c r="M321" s="44"/>
      <c r="N321" s="44"/>
    </row>
    <row r="322" spans="1:14" ht="13.5">
      <c r="A322" s="382"/>
      <c r="B322" s="382"/>
      <c r="C322" s="382"/>
      <c r="D322" s="382"/>
      <c r="E322" s="383"/>
      <c r="F322" s="383"/>
      <c r="G322" s="383"/>
      <c r="H322" s="382"/>
      <c r="I322" s="382"/>
      <c r="J322" s="385"/>
      <c r="K322" s="380"/>
      <c r="L322" s="44"/>
      <c r="M322" s="44"/>
      <c r="N322" s="44"/>
    </row>
    <row r="323" spans="1:14" ht="13.5">
      <c r="A323" s="382"/>
      <c r="B323" s="382"/>
      <c r="C323" s="382"/>
      <c r="D323" s="382"/>
      <c r="E323" s="383"/>
      <c r="F323" s="383"/>
      <c r="G323" s="383"/>
      <c r="H323" s="382"/>
      <c r="I323" s="382"/>
      <c r="J323" s="385"/>
      <c r="K323" s="380"/>
      <c r="L323" s="44"/>
      <c r="M323" s="44"/>
      <c r="N323" s="44"/>
    </row>
    <row r="324" spans="1:14" ht="13.5">
      <c r="A324" s="382"/>
      <c r="B324" s="382"/>
      <c r="C324" s="382"/>
      <c r="D324" s="382"/>
      <c r="E324" s="383"/>
      <c r="F324" s="383"/>
      <c r="G324" s="383"/>
      <c r="H324" s="382"/>
      <c r="I324" s="382"/>
      <c r="J324" s="385"/>
      <c r="K324" s="380"/>
      <c r="L324" s="44"/>
      <c r="M324" s="44"/>
      <c r="N324" s="44"/>
    </row>
    <row r="325" spans="1:14" ht="13.5">
      <c r="A325" s="382"/>
      <c r="B325" s="382"/>
      <c r="C325" s="382"/>
      <c r="D325" s="382"/>
      <c r="E325" s="383"/>
      <c r="F325" s="383"/>
      <c r="G325" s="383"/>
      <c r="H325" s="382"/>
      <c r="I325" s="382"/>
      <c r="J325" s="385"/>
      <c r="K325" s="380"/>
      <c r="L325" s="44"/>
      <c r="M325" s="44"/>
      <c r="N325" s="44"/>
    </row>
    <row r="326" spans="1:14" ht="13.5">
      <c r="A326" s="382"/>
      <c r="B326" s="382"/>
      <c r="C326" s="382"/>
      <c r="D326" s="382"/>
      <c r="E326" s="383"/>
      <c r="F326" s="383"/>
      <c r="G326" s="383"/>
      <c r="H326" s="382"/>
      <c r="I326" s="382"/>
      <c r="J326" s="385"/>
      <c r="K326" s="380"/>
      <c r="L326" s="44"/>
      <c r="M326" s="44"/>
      <c r="N326" s="44"/>
    </row>
    <row r="327" spans="1:14" ht="13.5">
      <c r="A327" s="382"/>
      <c r="B327" s="382"/>
      <c r="C327" s="382"/>
      <c r="D327" s="382"/>
      <c r="E327" s="383"/>
      <c r="F327" s="383"/>
      <c r="G327" s="383"/>
      <c r="H327" s="382"/>
      <c r="I327" s="382"/>
      <c r="J327" s="385"/>
      <c r="K327" s="380"/>
      <c r="L327" s="44"/>
      <c r="M327" s="44"/>
      <c r="N327" s="44"/>
    </row>
    <row r="328" spans="1:14" ht="13.5">
      <c r="A328" s="382"/>
      <c r="B328" s="382"/>
      <c r="C328" s="382"/>
      <c r="D328" s="382"/>
      <c r="E328" s="383"/>
      <c r="F328" s="383"/>
      <c r="G328" s="383"/>
      <c r="H328" s="382"/>
      <c r="I328" s="382"/>
      <c r="J328" s="385"/>
      <c r="K328" s="380"/>
      <c r="L328" s="44"/>
      <c r="M328" s="44"/>
      <c r="N328" s="44"/>
    </row>
    <row r="329" spans="1:14" ht="13.5">
      <c r="A329" s="382"/>
      <c r="B329" s="382"/>
      <c r="C329" s="382"/>
      <c r="D329" s="382"/>
      <c r="E329" s="383"/>
      <c r="F329" s="383"/>
      <c r="G329" s="383"/>
      <c r="H329" s="382"/>
      <c r="I329" s="382"/>
      <c r="J329" s="385"/>
      <c r="K329" s="380"/>
      <c r="L329" s="44"/>
      <c r="M329" s="44"/>
      <c r="N329" s="44"/>
    </row>
    <row r="330" spans="1:14" ht="13.5">
      <c r="A330" s="382"/>
      <c r="B330" s="382"/>
      <c r="C330" s="382"/>
      <c r="D330" s="382"/>
      <c r="E330" s="383"/>
      <c r="F330" s="383"/>
      <c r="G330" s="383"/>
      <c r="H330" s="382"/>
      <c r="I330" s="382"/>
      <c r="J330" s="385"/>
      <c r="K330" s="380"/>
      <c r="L330" s="44"/>
      <c r="M330" s="44"/>
      <c r="N330" s="44"/>
    </row>
    <row r="331" spans="1:14" ht="13.5">
      <c r="A331" s="382"/>
      <c r="B331" s="382"/>
      <c r="C331" s="382"/>
      <c r="D331" s="382"/>
      <c r="E331" s="383"/>
      <c r="F331" s="383"/>
      <c r="G331" s="383"/>
      <c r="H331" s="382"/>
      <c r="I331" s="382"/>
      <c r="J331" s="385"/>
      <c r="K331" s="380"/>
      <c r="L331" s="44"/>
      <c r="M331" s="44"/>
      <c r="N331" s="44"/>
    </row>
    <row r="332" spans="1:14" ht="13.5">
      <c r="A332" s="382"/>
      <c r="B332" s="382"/>
      <c r="C332" s="382"/>
      <c r="D332" s="382"/>
      <c r="E332" s="383"/>
      <c r="F332" s="383"/>
      <c r="G332" s="383"/>
      <c r="H332" s="382"/>
      <c r="I332" s="382"/>
      <c r="J332" s="385"/>
      <c r="K332" s="380"/>
      <c r="L332" s="44"/>
      <c r="M332" s="44"/>
      <c r="N332" s="44"/>
    </row>
    <row r="333" spans="1:14" ht="13.5">
      <c r="A333" s="382"/>
      <c r="B333" s="382"/>
      <c r="C333" s="382"/>
      <c r="D333" s="382"/>
      <c r="E333" s="383"/>
      <c r="F333" s="383"/>
      <c r="G333" s="383"/>
      <c r="H333" s="382"/>
      <c r="I333" s="382"/>
      <c r="J333" s="385"/>
      <c r="K333" s="380"/>
      <c r="L333" s="44"/>
      <c r="M333" s="44"/>
      <c r="N333" s="44"/>
    </row>
    <row r="334" spans="1:14" ht="13.5">
      <c r="A334" s="382"/>
      <c r="B334" s="382"/>
      <c r="C334" s="382"/>
      <c r="D334" s="382"/>
      <c r="E334" s="383"/>
      <c r="F334" s="383"/>
      <c r="G334" s="383"/>
      <c r="H334" s="382"/>
      <c r="I334" s="382"/>
      <c r="J334" s="385"/>
      <c r="K334" s="380"/>
      <c r="L334" s="44"/>
      <c r="M334" s="44"/>
      <c r="N334" s="44"/>
    </row>
    <row r="335" spans="1:14" ht="13.5">
      <c r="A335" s="382"/>
      <c r="B335" s="382"/>
      <c r="C335" s="382"/>
      <c r="D335" s="382"/>
      <c r="E335" s="383"/>
      <c r="F335" s="383"/>
      <c r="G335" s="383"/>
      <c r="H335" s="382"/>
      <c r="I335" s="382"/>
      <c r="J335" s="385"/>
      <c r="K335" s="380"/>
      <c r="L335" s="44"/>
      <c r="M335" s="44"/>
      <c r="N335" s="44"/>
    </row>
    <row r="336" spans="1:14" ht="13.5">
      <c r="A336" s="382"/>
      <c r="B336" s="382"/>
      <c r="C336" s="382"/>
      <c r="D336" s="382"/>
      <c r="E336" s="383"/>
      <c r="F336" s="383"/>
      <c r="G336" s="383"/>
      <c r="H336" s="382"/>
      <c r="I336" s="382"/>
      <c r="J336" s="385"/>
      <c r="K336" s="380"/>
      <c r="L336" s="44"/>
      <c r="M336" s="44"/>
      <c r="N336" s="44"/>
    </row>
    <row r="337" spans="1:14" ht="13.5">
      <c r="A337" s="382"/>
      <c r="B337" s="382"/>
      <c r="C337" s="382"/>
      <c r="D337" s="382"/>
      <c r="E337" s="383"/>
      <c r="F337" s="383"/>
      <c r="G337" s="383"/>
      <c r="H337" s="382"/>
      <c r="I337" s="382"/>
      <c r="J337" s="385"/>
      <c r="K337" s="380"/>
      <c r="L337" s="44"/>
      <c r="M337" s="44"/>
      <c r="N337" s="44"/>
    </row>
    <row r="338" spans="1:14" ht="13.5">
      <c r="A338" s="382"/>
      <c r="B338" s="382"/>
      <c r="C338" s="382"/>
      <c r="D338" s="382"/>
      <c r="E338" s="383"/>
      <c r="F338" s="383"/>
      <c r="G338" s="383"/>
      <c r="H338" s="382"/>
      <c r="I338" s="382"/>
      <c r="J338" s="385"/>
      <c r="K338" s="380"/>
      <c r="L338" s="44"/>
      <c r="M338" s="44"/>
      <c r="N338" s="44"/>
    </row>
    <row r="339" spans="1:14" ht="13.5">
      <c r="A339" s="382"/>
      <c r="B339" s="382"/>
      <c r="C339" s="382"/>
      <c r="D339" s="382"/>
      <c r="E339" s="383"/>
      <c r="F339" s="383"/>
      <c r="G339" s="383"/>
      <c r="H339" s="382"/>
      <c r="I339" s="382"/>
      <c r="J339" s="385"/>
      <c r="K339" s="380"/>
      <c r="L339" s="44"/>
      <c r="M339" s="44"/>
      <c r="N339" s="44"/>
    </row>
    <row r="340" spans="1:14" ht="13.5">
      <c r="A340" s="382"/>
      <c r="B340" s="382"/>
      <c r="C340" s="382"/>
      <c r="D340" s="382"/>
      <c r="E340" s="383"/>
      <c r="F340" s="383"/>
      <c r="G340" s="383"/>
      <c r="H340" s="382"/>
      <c r="I340" s="382"/>
      <c r="J340" s="385"/>
      <c r="K340" s="380"/>
      <c r="L340" s="44"/>
      <c r="M340" s="44"/>
      <c r="N340" s="44"/>
    </row>
    <row r="341" spans="1:14" ht="13.5">
      <c r="A341" s="382"/>
      <c r="B341" s="382"/>
      <c r="C341" s="382"/>
      <c r="D341" s="382"/>
      <c r="E341" s="383"/>
      <c r="F341" s="383"/>
      <c r="G341" s="383"/>
      <c r="H341" s="382"/>
      <c r="I341" s="382"/>
      <c r="J341" s="385"/>
      <c r="K341" s="380"/>
      <c r="L341" s="44"/>
      <c r="M341" s="44"/>
      <c r="N341" s="44"/>
    </row>
    <row r="342" spans="1:14" ht="13.5">
      <c r="A342" s="382"/>
      <c r="B342" s="382"/>
      <c r="C342" s="382"/>
      <c r="D342" s="382"/>
      <c r="E342" s="383"/>
      <c r="F342" s="383"/>
      <c r="G342" s="383"/>
      <c r="H342" s="382"/>
      <c r="I342" s="382"/>
      <c r="J342" s="385"/>
      <c r="K342" s="380"/>
      <c r="L342" s="44"/>
      <c r="M342" s="44"/>
      <c r="N342" s="44"/>
    </row>
    <row r="343" spans="1:14" ht="13.5">
      <c r="A343" s="382"/>
      <c r="B343" s="382"/>
      <c r="C343" s="382"/>
      <c r="D343" s="382"/>
      <c r="E343" s="383"/>
      <c r="F343" s="383"/>
      <c r="G343" s="383"/>
      <c r="H343" s="382"/>
      <c r="I343" s="382"/>
      <c r="J343" s="385"/>
      <c r="K343" s="44"/>
      <c r="L343" s="44"/>
      <c r="M343" s="44"/>
      <c r="N343" s="44"/>
    </row>
    <row r="344" spans="1:14" ht="13.5">
      <c r="A344" s="382"/>
      <c r="B344" s="382"/>
      <c r="C344" s="382"/>
      <c r="D344" s="382"/>
      <c r="E344" s="383"/>
      <c r="F344" s="383"/>
      <c r="G344" s="383"/>
      <c r="H344" s="382"/>
      <c r="I344" s="382"/>
      <c r="J344" s="385"/>
      <c r="K344" s="44"/>
      <c r="L344" s="44"/>
      <c r="M344" s="44"/>
      <c r="N344" s="44"/>
    </row>
    <row r="345" spans="1:14" ht="13.5">
      <c r="A345" s="382"/>
      <c r="B345" s="382"/>
      <c r="C345" s="382"/>
      <c r="D345" s="382"/>
      <c r="E345" s="383"/>
      <c r="F345" s="383"/>
      <c r="G345" s="383"/>
      <c r="H345" s="382"/>
      <c r="I345" s="382"/>
      <c r="J345" s="385"/>
      <c r="K345" s="44"/>
      <c r="L345" s="44"/>
      <c r="M345" s="44"/>
      <c r="N345" s="44"/>
    </row>
    <row r="346" spans="1:14" ht="13.5">
      <c r="A346" s="382"/>
      <c r="B346" s="382"/>
      <c r="C346" s="382"/>
      <c r="D346" s="382"/>
      <c r="E346" s="383"/>
      <c r="F346" s="383"/>
      <c r="G346" s="383"/>
      <c r="H346" s="382"/>
      <c r="I346" s="382"/>
      <c r="J346" s="385"/>
      <c r="K346" s="44"/>
      <c r="L346" s="44"/>
      <c r="M346" s="44"/>
      <c r="N346" s="44"/>
    </row>
    <row r="347" spans="1:14" ht="13.5">
      <c r="A347" s="382"/>
      <c r="B347" s="382"/>
      <c r="C347" s="382"/>
      <c r="D347" s="382"/>
      <c r="E347" s="383"/>
      <c r="F347" s="383"/>
      <c r="G347" s="383"/>
      <c r="H347" s="382"/>
      <c r="I347" s="382"/>
      <c r="J347" s="385"/>
      <c r="K347" s="44"/>
      <c r="L347" s="44"/>
      <c r="M347" s="44"/>
      <c r="N347" s="44"/>
    </row>
    <row r="348" spans="1:14" ht="13.5">
      <c r="A348" s="382"/>
      <c r="B348" s="382"/>
      <c r="C348" s="382"/>
      <c r="D348" s="382"/>
      <c r="E348" s="383"/>
      <c r="F348" s="383"/>
      <c r="G348" s="383"/>
      <c r="H348" s="382"/>
      <c r="I348" s="382"/>
      <c r="J348" s="385"/>
      <c r="K348" s="44"/>
      <c r="L348" s="44"/>
      <c r="M348" s="44"/>
      <c r="N348" s="44"/>
    </row>
    <row r="349" spans="1:14" ht="13.5">
      <c r="A349" s="382"/>
      <c r="B349" s="382"/>
      <c r="C349" s="382"/>
      <c r="D349" s="382"/>
      <c r="E349" s="383"/>
      <c r="F349" s="383"/>
      <c r="G349" s="383"/>
      <c r="H349" s="382"/>
      <c r="I349" s="382"/>
      <c r="J349" s="385"/>
      <c r="K349" s="44"/>
      <c r="L349" s="44"/>
      <c r="M349" s="44"/>
      <c r="N349" s="44"/>
    </row>
    <row r="350" spans="1:14" ht="13.5">
      <c r="A350" s="382"/>
      <c r="B350" s="382"/>
      <c r="C350" s="382"/>
      <c r="D350" s="382"/>
      <c r="E350" s="383"/>
      <c r="F350" s="383"/>
      <c r="G350" s="383"/>
      <c r="H350" s="382"/>
      <c r="I350" s="382"/>
      <c r="J350" s="385"/>
      <c r="K350" s="44"/>
      <c r="L350" s="44"/>
      <c r="M350" s="44"/>
      <c r="N350" s="44"/>
    </row>
    <row r="351" spans="1:14" ht="13.5">
      <c r="A351" s="382"/>
      <c r="B351" s="382"/>
      <c r="C351" s="382"/>
      <c r="D351" s="382"/>
      <c r="E351" s="383"/>
      <c r="F351" s="383"/>
      <c r="G351" s="383"/>
      <c r="H351" s="382"/>
      <c r="I351" s="382"/>
      <c r="J351" s="385"/>
      <c r="K351" s="44"/>
      <c r="L351" s="44"/>
      <c r="M351" s="44"/>
      <c r="N351" s="44"/>
    </row>
    <row r="352" spans="1:14" ht="13.5">
      <c r="A352" s="382"/>
      <c r="B352" s="382"/>
      <c r="C352" s="382"/>
      <c r="D352" s="382"/>
      <c r="E352" s="383"/>
      <c r="F352" s="383"/>
      <c r="G352" s="383"/>
      <c r="H352" s="382"/>
      <c r="I352" s="382"/>
      <c r="J352" s="385"/>
      <c r="K352" s="44"/>
      <c r="L352" s="44"/>
      <c r="M352" s="44"/>
      <c r="N352" s="44"/>
    </row>
    <row r="353" spans="1:14" ht="13.5">
      <c r="A353" s="382"/>
      <c r="B353" s="382"/>
      <c r="C353" s="382"/>
      <c r="D353" s="382"/>
      <c r="E353" s="383"/>
      <c r="F353" s="383"/>
      <c r="G353" s="383"/>
      <c r="H353" s="382"/>
      <c r="I353" s="382"/>
      <c r="J353" s="385"/>
      <c r="K353" s="44"/>
      <c r="L353" s="44"/>
      <c r="M353" s="44"/>
      <c r="N353" s="44"/>
    </row>
    <row r="354" spans="1:14" ht="13.5">
      <c r="A354" s="382"/>
      <c r="B354" s="382"/>
      <c r="C354" s="382"/>
      <c r="D354" s="382"/>
      <c r="E354" s="383"/>
      <c r="F354" s="383"/>
      <c r="G354" s="383"/>
      <c r="H354" s="382"/>
      <c r="I354" s="382"/>
      <c r="J354" s="385"/>
      <c r="K354" s="44"/>
      <c r="L354" s="44"/>
      <c r="M354" s="44"/>
      <c r="N354" s="44"/>
    </row>
    <row r="355" spans="1:14" ht="13.5">
      <c r="A355" s="382"/>
      <c r="B355" s="382"/>
      <c r="C355" s="382"/>
      <c r="D355" s="382"/>
      <c r="E355" s="383"/>
      <c r="F355" s="383"/>
      <c r="G355" s="383"/>
      <c r="H355" s="382"/>
      <c r="I355" s="382"/>
      <c r="J355" s="385"/>
      <c r="K355" s="44"/>
      <c r="L355" s="44"/>
      <c r="M355" s="44"/>
      <c r="N355" s="44"/>
    </row>
    <row r="356" spans="1:14" ht="13.5">
      <c r="A356" s="382"/>
      <c r="B356" s="382"/>
      <c r="C356" s="382"/>
      <c r="D356" s="382"/>
      <c r="E356" s="383"/>
      <c r="F356" s="383"/>
      <c r="G356" s="383"/>
      <c r="H356" s="382"/>
      <c r="I356" s="382"/>
      <c r="J356" s="385"/>
      <c r="K356" s="44"/>
      <c r="L356" s="44"/>
      <c r="M356" s="44"/>
      <c r="N356" s="44"/>
    </row>
    <row r="357" spans="1:14" ht="13.5">
      <c r="A357" s="382"/>
      <c r="B357" s="382"/>
      <c r="C357" s="382"/>
      <c r="D357" s="382"/>
      <c r="E357" s="383"/>
      <c r="F357" s="383"/>
      <c r="G357" s="383"/>
      <c r="H357" s="382"/>
      <c r="I357" s="382"/>
      <c r="J357" s="385"/>
      <c r="K357" s="44"/>
      <c r="L357" s="44"/>
      <c r="M357" s="44"/>
      <c r="N357" s="44"/>
    </row>
    <row r="358" spans="1:14" ht="13.5">
      <c r="A358" s="382"/>
      <c r="B358" s="382"/>
      <c r="C358" s="382"/>
      <c r="D358" s="382"/>
      <c r="E358" s="383"/>
      <c r="F358" s="383"/>
      <c r="G358" s="383"/>
      <c r="H358" s="382"/>
      <c r="I358" s="382"/>
      <c r="J358" s="385"/>
      <c r="K358" s="44"/>
      <c r="L358" s="44"/>
      <c r="M358" s="44"/>
      <c r="N358" s="44"/>
    </row>
    <row r="359" spans="1:14" ht="13.5">
      <c r="A359" s="386"/>
      <c r="B359" s="382"/>
      <c r="C359" s="382"/>
      <c r="D359" s="382"/>
      <c r="E359" s="382"/>
      <c r="F359" s="383"/>
      <c r="G359" s="383"/>
      <c r="H359" s="382"/>
      <c r="I359" s="382"/>
      <c r="J359" s="385"/>
      <c r="K359" s="44"/>
      <c r="L359" s="44"/>
      <c r="M359" s="44"/>
      <c r="N359" s="44"/>
    </row>
  </sheetData>
  <sheetProtection/>
  <mergeCells count="2">
    <mergeCell ref="A174:A175"/>
    <mergeCell ref="A199:A200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Murcia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Agustín Romero Medina</dc:creator>
  <cp:keywords/>
  <dc:description/>
  <cp:lastModifiedBy>Agustín Romero Medina</cp:lastModifiedBy>
  <dcterms:created xsi:type="dcterms:W3CDTF">2007-06-03T21:56:46Z</dcterms:created>
  <dcterms:modified xsi:type="dcterms:W3CDTF">2007-06-30T16:20:26Z</dcterms:modified>
  <cp:category/>
  <cp:version/>
  <cp:contentType/>
  <cp:contentStatus/>
</cp:coreProperties>
</file>